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0"/>
  </bookViews>
  <sheets>
    <sheet name="01.04.2016" sheetId="1" r:id="rId1"/>
  </sheets>
  <definedNames>
    <definedName name="_xlnm.Print_Titles" localSheetId="0">'01.04.2016'!$7:$8</definedName>
    <definedName name="_xlnm.Print_Area" localSheetId="0">'01.04.2016'!$B$1:$H$329</definedName>
  </definedNames>
  <calcPr fullCalcOnLoad="1"/>
</workbook>
</file>

<file path=xl/sharedStrings.xml><?xml version="1.0" encoding="utf-8"?>
<sst xmlns="http://schemas.openxmlformats.org/spreadsheetml/2006/main" count="774" uniqueCount="459">
  <si>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</si>
  <si>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</si>
  <si>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</si>
  <si>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</si>
  <si>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</si>
  <si>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</si>
  <si>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</si>
  <si>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</si>
  <si>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</si>
  <si>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</si>
  <si>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</si>
  <si>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</si>
  <si>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</si>
  <si>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</si>
  <si>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</si>
  <si>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</si>
  <si>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</si>
  <si>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</si>
  <si>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</si>
  <si>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</si>
  <si>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</si>
  <si>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</si>
  <si>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Утримання та навчально-тренувальна робота дитячо-юнацьких спортивних шкіл (кошти бюджету розвитку)</t>
  </si>
  <si>
    <t>Дошкільні заклади (кошти бюджету розвитку)</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</si>
  <si>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</si>
  <si>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</si>
  <si>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</si>
  <si>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</si>
  <si>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</si>
  <si>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</si>
  <si>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</si>
  <si>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</si>
  <si>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</si>
  <si>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</si>
  <si>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</si>
  <si>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</si>
  <si>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</si>
  <si>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</si>
  <si>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</si>
  <si>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</si>
  <si>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</si>
  <si>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</si>
  <si>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</si>
  <si>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</si>
  <si>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</si>
  <si>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</si>
  <si>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</si>
  <si>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</si>
  <si>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</si>
  <si>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</si>
  <si>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</si>
  <si>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</si>
  <si>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</si>
  <si>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</si>
  <si>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</si>
  <si>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</si>
  <si>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</si>
  <si>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</si>
  <si>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</si>
  <si>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</si>
  <si>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</si>
  <si>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</si>
  <si>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</si>
  <si>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Відсоток виконання, % (4/3)</t>
  </si>
  <si>
    <t>Відхилення,                                                    (+;-)                                                (4-3)</t>
  </si>
  <si>
    <t>Виконання бюджету міста Южноукраїнська</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</si>
  <si>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</si>
  <si>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</si>
  <si>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</si>
  <si>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</si>
  <si>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</si>
  <si>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</si>
  <si>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</si>
  <si>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</si>
  <si>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</si>
  <si>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репродуктивне здоров’я населення м.Южноукраїнськ на 2012-2015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</si>
  <si>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</si>
  <si>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</si>
  <si>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</si>
  <si>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</si>
  <si>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</si>
  <si>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</si>
  <si>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</si>
  <si>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</si>
  <si>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</si>
  <si>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</si>
  <si>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</si>
  <si>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</si>
  <si>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</si>
  <si>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</si>
  <si>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</si>
  <si>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</si>
  <si>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</si>
  <si>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</si>
  <si>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</si>
  <si>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</si>
  <si>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</si>
  <si>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</si>
  <si>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</si>
  <si>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</si>
  <si>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</si>
  <si>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</si>
  <si>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</si>
  <si>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</si>
  <si>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</si>
  <si>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</si>
  <si>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</si>
  <si>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</si>
  <si>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</si>
  <si>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</si>
  <si>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</si>
  <si>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</si>
  <si>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</si>
  <si>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</si>
  <si>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</si>
  <si>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</si>
  <si>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</si>
  <si>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</si>
  <si>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</si>
  <si>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</si>
  <si>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</si>
  <si>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</si>
  <si>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</si>
  <si>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</si>
  <si>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</si>
  <si>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</si>
  <si>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</si>
  <si>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</si>
  <si>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</si>
  <si>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</si>
  <si>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</si>
  <si>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</si>
  <si>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</si>
  <si>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</si>
  <si>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</si>
  <si>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</si>
  <si>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</si>
  <si>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</si>
  <si>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</si>
  <si>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</si>
  <si>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</si>
  <si>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</si>
  <si>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</si>
  <si>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</si>
  <si>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</si>
  <si>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</si>
  <si>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</si>
  <si>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</si>
  <si>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</si>
  <si>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</si>
  <si>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</si>
  <si>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</si>
  <si>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</si>
  <si>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</si>
  <si>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</si>
  <si>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</si>
  <si>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</si>
  <si>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</si>
  <si>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</si>
  <si>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</si>
  <si>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</si>
  <si>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</si>
  <si>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</si>
  <si>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</si>
  <si>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</si>
  <si>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</si>
  <si>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</si>
  <si>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</si>
  <si>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</si>
  <si>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</si>
  <si>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</si>
  <si>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</si>
  <si>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</si>
  <si>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</si>
  <si>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</si>
  <si>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</si>
  <si>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</si>
  <si>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</si>
  <si>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</si>
  <si>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</si>
  <si>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</si>
  <si>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</si>
  <si>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</si>
  <si>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</si>
  <si>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</si>
  <si>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</si>
  <si>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</si>
  <si>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</si>
  <si>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</si>
  <si>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</si>
  <si>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</si>
  <si>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</si>
  <si>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</si>
  <si>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</si>
  <si>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</si>
  <si>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120000</t>
  </si>
  <si>
    <t>070806</t>
  </si>
  <si>
    <t xml:space="preserve">                                                       </t>
  </si>
  <si>
    <t xml:space="preserve">             </t>
  </si>
  <si>
    <t>070802</t>
  </si>
  <si>
    <t>070804</t>
  </si>
  <si>
    <t>070805</t>
  </si>
  <si>
    <t>0832</t>
  </si>
  <si>
    <t>120201</t>
  </si>
  <si>
    <t>090206</t>
  </si>
  <si>
    <t>170302</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</si>
  <si>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</si>
  <si>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</si>
  <si>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</si>
  <si>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</si>
  <si>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</si>
  <si>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</si>
  <si>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</si>
  <si>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</si>
  <si>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</si>
  <si>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</si>
  <si>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</si>
  <si>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</si>
  <si>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</si>
  <si>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</si>
  <si>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</si>
  <si>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</si>
  <si>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</si>
  <si>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090417</t>
  </si>
  <si>
    <t>0600</t>
  </si>
  <si>
    <t>0830</t>
  </si>
  <si>
    <t>130106</t>
  </si>
  <si>
    <t>0421</t>
  </si>
  <si>
    <t>160101</t>
  </si>
  <si>
    <t>0320</t>
  </si>
  <si>
    <t>Всього видатків по загальному фонду</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</si>
  <si>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</si>
  <si>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</si>
  <si>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</si>
  <si>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</si>
  <si>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</si>
  <si>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</si>
  <si>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</si>
  <si>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</si>
  <si>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</si>
  <si>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</si>
  <si>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</si>
  <si>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</si>
  <si>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</si>
  <si>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</si>
  <si>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</si>
  <si>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</si>
  <si>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</si>
  <si>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</si>
  <si>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</si>
  <si>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</si>
  <si>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</si>
  <si>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</si>
  <si>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</si>
  <si>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</si>
  <si>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</si>
  <si>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</si>
  <si>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</si>
  <si>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</si>
  <si>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</si>
  <si>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</si>
  <si>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</si>
  <si>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</si>
  <si>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</si>
  <si>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</si>
  <si>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</si>
  <si>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</si>
  <si>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</si>
  <si>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</si>
  <si>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</si>
  <si>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</si>
  <si>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</si>
  <si>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</si>
  <si>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</si>
  <si>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</si>
  <si>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</si>
  <si>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</si>
  <si>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</si>
  <si>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</si>
  <si>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</si>
  <si>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</si>
  <si>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</si>
  <si>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</si>
  <si>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</si>
  <si>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</si>
  <si>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</si>
  <si>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</si>
  <si>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</si>
  <si>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</si>
  <si>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</si>
  <si>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</si>
  <si>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</si>
  <si>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</si>
  <si>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</si>
  <si>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</si>
  <si>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</si>
  <si>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</si>
  <si>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</si>
  <si>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</si>
  <si>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</si>
  <si>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</si>
  <si>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</si>
  <si>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</si>
  <si>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</si>
  <si>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</si>
  <si>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</si>
  <si>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</si>
  <si>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</si>
  <si>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</si>
  <si>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</si>
  <si>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</si>
  <si>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</si>
  <si>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Начальник фінансового управління Южноукраїнської міської ради</t>
  </si>
  <si>
    <t>Додаток №2</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</si>
  <si>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</si>
  <si>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</si>
  <si>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</si>
  <si>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</si>
  <si>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</si>
  <si>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</si>
  <si>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</si>
  <si>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</si>
  <si>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</si>
  <si>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</si>
  <si>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</si>
  <si>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</si>
  <si>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</si>
  <si>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</si>
  <si>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</si>
  <si>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</si>
  <si>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Інші видатки (Міська програма щодо організації мобілізаційної роботи в місті Южноукраїнську на 2014 - 2015 роки)</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</si>
  <si>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</si>
  <si>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</si>
  <si>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</si>
  <si>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</si>
  <si>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</si>
  <si>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</si>
  <si>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</si>
  <si>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</si>
  <si>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</si>
  <si>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</si>
  <si>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.091103</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</si>
  <si>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</si>
  <si>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</si>
  <si>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</si>
  <si>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.090413</t>
  </si>
  <si>
    <t xml:space="preserve">Органи місцевого самоврядування </t>
  </si>
  <si>
    <t>Органи місцевого самоврядування (кошти бюджету розвитку)</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</si>
  <si>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</si>
  <si>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</si>
  <si>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</si>
  <si>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</si>
  <si>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</si>
  <si>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</si>
  <si>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</si>
  <si>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</si>
  <si>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</si>
  <si>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</si>
  <si>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Соціальне забезпечення, всього, в тому числі:</t>
  </si>
  <si>
    <t>Житлово-комунальне господарство, всього, в тому числі:</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</si>
  <si>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</si>
  <si>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</si>
  <si>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</si>
  <si>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</si>
  <si>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</si>
  <si>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</si>
  <si>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</si>
  <si>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</si>
  <si>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</si>
  <si>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</si>
  <si>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</si>
  <si>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Освітня субвенція з державного бюджету місцевим бюджетам</t>
  </si>
  <si>
    <t>080201</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</si>
  <si>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</si>
  <si>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</si>
  <si>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</si>
  <si>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</si>
  <si>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</si>
  <si>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</si>
  <si>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</si>
  <si>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</si>
  <si>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</si>
  <si>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</si>
  <si>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</si>
  <si>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</si>
  <si>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</si>
  <si>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</si>
  <si>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</si>
  <si>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</si>
  <si>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</si>
  <si>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</si>
  <si>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</si>
  <si>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</si>
  <si>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</si>
  <si>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</si>
  <si>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</si>
  <si>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</si>
  <si>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</si>
  <si>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</si>
  <si>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</si>
  <si>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Благоустрій міст, сіл, селищ ( міська Програма "Зайнятості населення  міста Южноукраїнська на період до 2017 року") - громадські роботи</t>
  </si>
  <si>
    <t>Міська програма охорони тваринного світу та регулювання чисельності бродячих тварин в м.Южноукраїнську на 2012-2016 роки</t>
  </si>
  <si>
    <t>Міська Програма "Реформування і розвитку житлово-комунального господарства м.Южноукраїнська на 2010 - 2015 роки"</t>
  </si>
  <si>
    <t>Житлово - експлуатаційне господарство (міська Програма "Реформування і розвитку житлово-комунального господарства м.Южноукраїнська на 2010 - 2015 роки")</t>
  </si>
  <si>
    <t>Міська Програма енергозбереження в сфері житлово - комунального господарства на 2009-2015 роки</t>
  </si>
  <si>
    <t>Субвенція з обласного бюджету місцевим бюджетам</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</si>
  <si>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коштів медичної субвенції з державного бюджету)</t>
  </si>
  <si>
    <t>Комплексна програма "Молоде покоління м. Южноукраїнська" на 2012-2015 роки</t>
  </si>
  <si>
    <t>210106</t>
  </si>
  <si>
    <t>Заходи у сфері захисту населення і територій від надзвичайних ситуацій техногенного та природного характеру (субвенція з обласного бюджету)</t>
  </si>
  <si>
    <t>Інші видатки на соціальний захист населення (субвенція з обласного бюджету)</t>
  </si>
  <si>
    <t xml:space="preserve">міської ради від                      2016 №  </t>
  </si>
  <si>
    <t>Освітня субвенція (кошти бюджету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</si>
  <si>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(кошти бюджету розвитку)</t>
  </si>
  <si>
    <t>Субвенція з обласного бюджету на виконання депутатами обласної ради доручень виборців, відповідно до програм, затверджених обласною радою на 2015 рік (кошти бюджету розвитку)</t>
  </si>
  <si>
    <t>Видатки на впровадження засобів обліку витрат та регулювання споживання води та теплової енергії ( міська програма реформування і розвитку житлово-комунального господарства міста Южноукраїнська на 2010-2015 роки) (кошти, що передаються із загального фонду до спеціального)(кошти бюджету розвитку)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</si>
  <si>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2011-2015роки)(кошти бюджету розвитку)</t>
  </si>
  <si>
    <t>Позашкільні заклади освіти (кошти бюджету розвитку)</t>
  </si>
  <si>
    <t>Методична робота та інші заходи у сфері освіти (кошти бюджету розвитку)</t>
  </si>
  <si>
    <t>Централізована бухгалтерія управління освіти Южноукраїнської міської ради (кошти бюджету розвитку)</t>
  </si>
  <si>
    <t>інші заклади (кошти бюджету розвитку)</t>
  </si>
  <si>
    <t>МП "Розвитку освіти в м.Южноукраїнську на 2011-2015 роки" (кошти бюджету розвитку)</t>
  </si>
  <si>
    <t>Інші видатки на надання соціальних послуг (міська програма "Турбота")(кошти бюджету розвитку)</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</si>
  <si>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2010-2015 роки)(кошти бюджету розвитку)</t>
  </si>
  <si>
    <t>090501</t>
  </si>
  <si>
    <t>Інші культурно - освітні заклади та заходи (Програма розвитку культури міста Южноукраїнська)</t>
  </si>
  <si>
    <t>Організація та проведення громадських робіт</t>
  </si>
  <si>
    <t>Культура i мистецтво</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</si>
  <si>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м.Южноукраїнська на 2015-2017 роки)</t>
  </si>
  <si>
    <t>Видатки на запобігання та ліквідацію надзвичайних ситуацій та наслідків стихійного лиха (міська цільова соціальна Програма  захисту населення і територій від надзвичайних ситуацій техногенного та природного характеру на 2014-2017 роки)</t>
  </si>
  <si>
    <t>Заходи у сфері захисту населення і територій від надзвичайних ситуацій техногенного та природного характеру (субвенція з державного бюджету)</t>
  </si>
  <si>
    <t>по видаткам за І квартал 2016 року</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</si>
  <si>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2016 рік )</t>
  </si>
  <si>
    <t>070501</t>
  </si>
  <si>
    <t>Професійно-технічні заклади освіти</t>
  </si>
  <si>
    <t>Інші заходи по охороні  здоров'я (Міська Репродуктивне здоров'я населення міста Южноукраїнськ на 2016-2020 р.р.)</t>
  </si>
  <si>
    <t>080006</t>
  </si>
  <si>
    <t>Програми і централізовані заходи з імунопрофілактики (Міська програма імунопрофілактики та захисту населення від інфекційних хвороб на 2016-2020 роки)</t>
  </si>
  <si>
    <t>Організація та проведення громадських робіт (Міська програма зайнятості  населення міста Южноукраїнська на період до 2017 року в частині оплачуваних громадських робіт)</t>
  </si>
  <si>
    <t>Соціальні програми і заходи державних органів у справах молоді (міська комплексна програма "Молоде покоління м. Южноукраїнська" на 2016-2020 роки )</t>
  </si>
  <si>
    <t>Інші програми соціального захисту дітей (міська Програма захисту прав дітей міста Южноукраїнська "Дитинство"на 2016 рік)</t>
  </si>
  <si>
    <t>090802</t>
  </si>
  <si>
    <t>Благоустрій міст, сіл, селищ (Міська програма охорони тваринного світу та регулювання чисельності бродячих тварин в місті  Южноукраїнську на 2012-2016 роки )</t>
  </si>
  <si>
    <t>Благоустрій міст, сіл, селищ (Міська програма поводження з твердими побутовими  відходами   на території міста Южноукраїнська на 2013 - 2020 роки)</t>
  </si>
  <si>
    <t>Благоустрій міст, сіл, селищ (Міська програма реформування і розвитку житлово-комунального господарства міста Южноукраїнська на 2016-2020 роки )</t>
  </si>
  <si>
    <t>Програма стабілізації та соціально-економічного розвитку територій (Міська програма реформування і розвитку житлово-комунального господарства міста Южноукраїнська на 2016-2020 роки )</t>
  </si>
  <si>
    <t>Капітальний ремонт житлового фонду місцевих органів влади (Міська програма реформування і розвитку житлово-комунального господарства міста Южноукраїнська на  2016-2020 роки)</t>
  </si>
  <si>
    <t>Житлово-експлуатаційне господарство (Міська програма Капітального будівництва об"єктів житлово-комунального господарства  і соціальної інфраструктури м.Южноукраїнську на 2016-2020 роки )</t>
  </si>
  <si>
    <t>Теплові мережі (Міська програма реформування і розвитку житлово-комунального господарства міста Южноукраїнська на  2016-2020 роки)</t>
  </si>
  <si>
    <t>Теплові мережі (Міська програма енергозбереження в сфері житлово-комунального господарства м.Южноукраїнська на  2016-2020 роки )</t>
  </si>
  <si>
    <t>Водопровідно-каналізаційне господарство (Міська програма реформування і розвитку житлово-комунального господарства міста Южноукраїнська на 2016-2020 роки )</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</si>
  <si>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2016-2020 роки ) розпорядник виконавчий комітет Южноукраїнської міської ради</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</si>
  <si>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2016-2020 роки ) розпорядник управління житлово-комунального господарства та будівництва Южноукраїнської міської ради</t>
  </si>
  <si>
    <t>Видатки на проведення робіт, пов'язаних із будівництвом, реконструкцією, ремонтом та утриманням автомобільних доріг  (Міська програма Капітального будівництва об"єктів житлово-комунального господарства  і соціальної інфраструктури м.Южноукраїнську на 2016-2020 роки )</t>
  </si>
  <si>
    <t>Охорона та раціональне використання природних ресурсів міська програма охорони довкілля та раціонального природокористування міста Южноукраїнська на 2016-2020 роки)</t>
  </si>
  <si>
    <t>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боротьби з онкологічними захворюваннями в м.Южноукраїнську на період до 2016 року)</t>
  </si>
  <si>
    <t>Цільовий фонд Южноукраїнської міської ради для вирішення питань розвитку  інфраструктури міста (Міська програма реформування і розвитку житлово-комунального господарства міста Южноукраїнська на 2016-2020 роки)</t>
  </si>
  <si>
    <t xml:space="preserve">Субвенція з міського бюджету державном бюджету на виконання програм соціально-економічного та кльтурного розвитку регіонів (міська програма розвитку малого та середнього підприємництва в м.Южноукраїнську на 2015-2016 роки) </t>
  </si>
  <si>
    <t xml:space="preserve">Виконання                                     за  відповідний період 2016 року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</si>
</sst>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0"/>
    <numFmt numFmtId="189" formatCode="0.000"/>
    <numFmt numFmtId="190" formatCode="0.0"/>
    <numFmt numFmtId="191" formatCode="0.0_ ;\-0.0\ "/>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_ ;[Red]\-0.0\ "/>
    <numFmt numFmtId="197" formatCode="#,##0.0"/>
    <numFmt numFmtId="198" formatCode="0.00000"/>
    <numFmt numFmtId="199" formatCode="0.000000"/>
    <numFmt numFmtId="200" formatCode="0.0000000"/>
  </numFmts>
  <fonts count="50">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2"/>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10">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90" fontId="1" fillId="0" borderId="0" xfId="0" applyNumberFormat="1" applyFont="1" applyFill="1" applyBorder="1" applyAlignment="1">
      <alignment horizontal="right" wrapText="1"/>
    </xf>
    <xf numFmtId="190" fontId="2" fillId="0" borderId="0" xfId="0" applyNumberFormat="1" applyFont="1" applyFill="1" applyAlignment="1">
      <alignment/>
    </xf>
    <xf numFmtId="0" fontId="2" fillId="0" borderId="10" xfId="0" applyFont="1" applyFill="1" applyBorder="1" applyAlignment="1">
      <alignment horizontal="left" wrapText="1"/>
    </xf>
    <xf numFmtId="190"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90" fontId="1" fillId="0" borderId="0" xfId="0" applyNumberFormat="1" applyFont="1" applyFill="1" applyBorder="1" applyAlignment="1">
      <alignment horizontal="right"/>
    </xf>
    <xf numFmtId="0" fontId="8" fillId="0" borderId="0" xfId="0" applyFont="1" applyFill="1" applyAlignment="1">
      <alignment/>
    </xf>
    <xf numFmtId="197" fontId="8" fillId="0" borderId="0" xfId="0" applyNumberFormat="1" applyFont="1" applyFill="1" applyAlignment="1">
      <alignment/>
    </xf>
    <xf numFmtId="0" fontId="8" fillId="0" borderId="0" xfId="0" applyFont="1" applyFill="1" applyAlignment="1">
      <alignment horizontal="center"/>
    </xf>
    <xf numFmtId="197" fontId="1" fillId="0" borderId="10" xfId="0" applyNumberFormat="1" applyFont="1" applyFill="1" applyBorder="1" applyAlignment="1">
      <alignment horizontal="right" wrapText="1"/>
    </xf>
    <xf numFmtId="197" fontId="1" fillId="0" borderId="10" xfId="0" applyNumberFormat="1" applyFont="1" applyFill="1" applyBorder="1" applyAlignment="1">
      <alignment/>
    </xf>
    <xf numFmtId="197" fontId="2" fillId="0" borderId="0" xfId="0" applyNumberFormat="1" applyFont="1" applyFill="1" applyAlignment="1">
      <alignment/>
    </xf>
    <xf numFmtId="197" fontId="1" fillId="0" borderId="12" xfId="0" applyNumberFormat="1" applyFont="1" applyFill="1" applyBorder="1" applyAlignment="1">
      <alignment/>
    </xf>
    <xf numFmtId="197" fontId="1" fillId="0" borderId="0" xfId="0" applyNumberFormat="1" applyFont="1" applyFill="1" applyBorder="1" applyAlignment="1">
      <alignment/>
    </xf>
    <xf numFmtId="197" fontId="1" fillId="0" borderId="10" xfId="0" applyNumberFormat="1" applyFont="1" applyFill="1" applyBorder="1" applyAlignment="1">
      <alignment horizontal="right"/>
    </xf>
    <xf numFmtId="197" fontId="1" fillId="0" borderId="11" xfId="0" applyNumberFormat="1" applyFont="1" applyFill="1" applyBorder="1" applyAlignment="1">
      <alignment horizontal="right"/>
    </xf>
    <xf numFmtId="197" fontId="1" fillId="0" borderId="11" xfId="0" applyNumberFormat="1" applyFont="1" applyFill="1" applyBorder="1" applyAlignment="1">
      <alignment/>
    </xf>
    <xf numFmtId="197" fontId="1" fillId="0" borderId="11" xfId="0" applyNumberFormat="1" applyFont="1" applyFill="1" applyBorder="1" applyAlignment="1">
      <alignment horizontal="right" wrapText="1"/>
    </xf>
    <xf numFmtId="197"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90"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97" fontId="12" fillId="0" borderId="0" xfId="0" applyNumberFormat="1"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190" fontId="1" fillId="33" borderId="0" xfId="0" applyNumberFormat="1" applyFont="1" applyFill="1" applyBorder="1" applyAlignment="1">
      <alignment/>
    </xf>
    <xf numFmtId="190"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90" fontId="2" fillId="33" borderId="0" xfId="0" applyNumberFormat="1" applyFont="1" applyFill="1" applyAlignment="1">
      <alignment horizontal="center" wrapText="1"/>
    </xf>
    <xf numFmtId="190"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97" fontId="11" fillId="0" borderId="0" xfId="0" applyNumberFormat="1" applyFont="1" applyFill="1" applyBorder="1" applyAlignment="1">
      <alignment horizontal="center"/>
    </xf>
    <xf numFmtId="0" fontId="5" fillId="34" borderId="11" xfId="0" applyFont="1" applyFill="1" applyBorder="1" applyAlignment="1">
      <alignment horizontal="center"/>
    </xf>
    <xf numFmtId="0" fontId="1" fillId="34" borderId="10" xfId="0" applyFont="1" applyFill="1" applyBorder="1" applyAlignment="1">
      <alignment horizontal="left"/>
    </xf>
    <xf numFmtId="197" fontId="1" fillId="34" borderId="10" xfId="0" applyNumberFormat="1" applyFont="1" applyFill="1" applyBorder="1" applyAlignment="1">
      <alignment horizontal="right"/>
    </xf>
    <xf numFmtId="197" fontId="1" fillId="34" borderId="10" xfId="0" applyNumberFormat="1" applyFont="1" applyFill="1" applyBorder="1" applyAlignment="1">
      <alignment horizontal="right" wrapText="1"/>
    </xf>
    <xf numFmtId="197" fontId="1" fillId="34" borderId="11" xfId="0" applyNumberFormat="1" applyFont="1" applyFill="1" applyBorder="1" applyAlignment="1">
      <alignment/>
    </xf>
    <xf numFmtId="0" fontId="5" fillId="34" borderId="10" xfId="0" applyFont="1" applyFill="1" applyBorder="1" applyAlignment="1">
      <alignment horizontal="center"/>
    </xf>
    <xf numFmtId="0" fontId="1" fillId="34" borderId="10" xfId="0" applyFont="1" applyFill="1" applyBorder="1" applyAlignment="1">
      <alignment horizontal="left" wrapText="1"/>
    </xf>
    <xf numFmtId="197" fontId="1" fillId="34" borderId="11" xfId="0" applyNumberFormat="1" applyFont="1" applyFill="1" applyBorder="1" applyAlignment="1">
      <alignment horizontal="right" wrapText="1"/>
    </xf>
    <xf numFmtId="49" fontId="1" fillId="34" borderId="10" xfId="0" applyNumberFormat="1" applyFont="1" applyFill="1" applyBorder="1" applyAlignment="1">
      <alignment horizontal="center"/>
    </xf>
    <xf numFmtId="49" fontId="1" fillId="0" borderId="16" xfId="0" applyNumberFormat="1" applyFont="1" applyFill="1" applyBorder="1" applyAlignment="1">
      <alignment/>
    </xf>
    <xf numFmtId="49" fontId="1" fillId="0" borderId="16" xfId="0" applyNumberFormat="1" applyFont="1" applyFill="1" applyBorder="1" applyAlignment="1">
      <alignment horizontal="center"/>
    </xf>
    <xf numFmtId="0" fontId="1" fillId="0" borderId="16" xfId="0" applyFont="1" applyFill="1" applyBorder="1" applyAlignment="1">
      <alignment wrapText="1"/>
    </xf>
    <xf numFmtId="190" fontId="1" fillId="0" borderId="17" xfId="0" applyNumberFormat="1" applyFont="1" applyFill="1" applyBorder="1" applyAlignment="1">
      <alignment/>
    </xf>
    <xf numFmtId="0" fontId="2" fillId="0" borderId="17" xfId="0" applyFont="1" applyFill="1" applyBorder="1" applyAlignment="1">
      <alignment/>
    </xf>
    <xf numFmtId="190" fontId="1" fillId="0" borderId="17" xfId="0" applyNumberFormat="1" applyFont="1" applyFill="1" applyBorder="1" applyAlignment="1">
      <alignment horizontal="right"/>
    </xf>
    <xf numFmtId="0" fontId="15" fillId="0" borderId="16" xfId="53" applyFont="1" applyFill="1" applyBorder="1" applyAlignment="1" applyProtection="1">
      <alignment horizontal="left" wrapText="1"/>
      <protection/>
    </xf>
    <xf numFmtId="1" fontId="2" fillId="0" borderId="10" xfId="0" applyNumberFormat="1" applyFont="1" applyFill="1" applyBorder="1" applyAlignment="1">
      <alignment wrapText="1"/>
    </xf>
    <xf numFmtId="0" fontId="2" fillId="0" borderId="10" xfId="0" applyFont="1" applyFill="1" applyBorder="1" applyAlignment="1">
      <alignment horizontal="left" wrapText="1" shrinkToFit="1"/>
    </xf>
    <xf numFmtId="1" fontId="2" fillId="35" borderId="0" xfId="0" applyNumberFormat="1" applyFont="1" applyFill="1" applyBorder="1" applyAlignment="1">
      <alignment horizontal="left" wrapText="1"/>
    </xf>
    <xf numFmtId="1" fontId="2" fillId="35" borderId="10" xfId="0" applyNumberFormat="1" applyFont="1" applyFill="1" applyBorder="1" applyAlignment="1">
      <alignment horizontal="left" wrapText="1"/>
    </xf>
    <xf numFmtId="197" fontId="12" fillId="0" borderId="0" xfId="0" applyNumberFormat="1" applyFont="1" applyFill="1" applyAlignment="1">
      <alignment horizontal="left"/>
    </xf>
    <xf numFmtId="0" fontId="7" fillId="0" borderId="0" xfId="0" applyFont="1" applyFill="1" applyAlignment="1">
      <alignment horizontal="center"/>
    </xf>
    <xf numFmtId="0" fontId="2" fillId="0" borderId="17" xfId="0" applyFont="1" applyFill="1" applyBorder="1" applyAlignment="1">
      <alignment horizontal="right"/>
    </xf>
    <xf numFmtId="0" fontId="6" fillId="0" borderId="18" xfId="0" applyFont="1" applyFill="1" applyBorder="1" applyAlignment="1">
      <alignment horizontal="center" wrapText="1"/>
    </xf>
    <xf numFmtId="0" fontId="6" fillId="0" borderId="13" xfId="0" applyFont="1" applyFill="1" applyBorder="1" applyAlignment="1">
      <alignment horizontal="center" wrapText="1"/>
    </xf>
    <xf numFmtId="0" fontId="5" fillId="0" borderId="18" xfId="0" applyFont="1" applyFill="1" applyBorder="1" applyAlignment="1">
      <alignment horizontal="center"/>
    </xf>
    <xf numFmtId="0" fontId="5" fillId="0" borderId="13" xfId="0" applyFont="1" applyFill="1" applyBorder="1" applyAlignment="1">
      <alignment horizontal="center"/>
    </xf>
    <xf numFmtId="49" fontId="12" fillId="0" borderId="19" xfId="0" applyNumberFormat="1" applyFont="1" applyFill="1" applyBorder="1" applyAlignment="1">
      <alignment horizontal="left" wrapText="1"/>
    </xf>
    <xf numFmtId="197" fontId="12" fillId="0" borderId="19" xfId="0" applyNumberFormat="1" applyFont="1" applyFill="1" applyBorder="1" applyAlignment="1">
      <alignment horizontal="right"/>
    </xf>
    <xf numFmtId="0" fontId="2" fillId="0" borderId="0" xfId="0" applyFont="1" applyFill="1" applyAlignment="1">
      <alignment horizontal="left" wrapText="1"/>
    </xf>
    <xf numFmtId="0" fontId="2" fillId="0" borderId="0" xfId="0" applyFont="1" applyFill="1" applyAlignment="1">
      <alignment horizontal="center"/>
    </xf>
    <xf numFmtId="0" fontId="13"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9"/>
  <sheetViews>
    <sheetView tabSelected="1" view="pageBreakPreview" zoomScaleSheetLayoutView="100" zoomScalePageLayoutView="0" workbookViewId="0" topLeftCell="B1">
      <selection activeCell="A330" sqref="A330:IV331"/>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9.375" style="1" customWidth="1"/>
    <col min="6" max="6" width="11.625" style="1" hidden="1" customWidth="1"/>
    <col min="7" max="7" width="15.75390625" style="1" customWidth="1"/>
    <col min="8" max="8" width="18.00390625" style="1" customWidth="1"/>
    <col min="9" max="9" width="10.75390625" style="1" customWidth="1"/>
    <col min="10" max="10" width="9.125" style="1" customWidth="1"/>
    <col min="11" max="11" width="11.125" style="1" customWidth="1"/>
    <col min="12" max="16384" width="9.125" style="1" customWidth="1"/>
  </cols>
  <sheetData>
    <row r="1" spans="3:8" s="31" customFormat="1" ht="26.25">
      <c r="C1" s="32"/>
      <c r="E1" s="98" t="s">
        <v>313</v>
      </c>
      <c r="F1" s="98"/>
      <c r="G1" s="98"/>
      <c r="H1" s="98"/>
    </row>
    <row r="2" spans="5:8" s="31" customFormat="1" ht="26.25">
      <c r="E2" s="56" t="s">
        <v>350</v>
      </c>
      <c r="F2" s="57"/>
      <c r="G2" s="58"/>
      <c r="H2" s="58"/>
    </row>
    <row r="3" spans="5:8" s="31" customFormat="1" ht="26.25">
      <c r="E3" s="56" t="s">
        <v>411</v>
      </c>
      <c r="F3" s="57"/>
      <c r="G3" s="58"/>
      <c r="H3" s="58"/>
    </row>
    <row r="4" spans="1:11" s="31" customFormat="1" ht="42" customHeight="1">
      <c r="A4" s="99" t="s">
        <v>65</v>
      </c>
      <c r="B4" s="99"/>
      <c r="C4" s="99"/>
      <c r="D4" s="99"/>
      <c r="E4" s="99"/>
      <c r="F4" s="99"/>
      <c r="G4" s="99"/>
      <c r="H4" s="99"/>
      <c r="I4" s="33"/>
      <c r="K4" s="44"/>
    </row>
    <row r="5" spans="1:11" s="31" customFormat="1" ht="26.25">
      <c r="A5" s="99" t="s">
        <v>431</v>
      </c>
      <c r="B5" s="99"/>
      <c r="C5" s="99"/>
      <c r="D5" s="99"/>
      <c r="E5" s="99"/>
      <c r="F5" s="99"/>
      <c r="G5" s="99"/>
      <c r="H5" s="99"/>
      <c r="I5" s="45"/>
      <c r="K5" s="44"/>
    </row>
    <row r="6" spans="7:11" ht="15.75">
      <c r="G6" s="100" t="s">
        <v>333</v>
      </c>
      <c r="H6" s="100"/>
      <c r="I6" s="46"/>
      <c r="K6" s="46"/>
    </row>
    <row r="7" spans="1:11" ht="63">
      <c r="A7" s="2" t="s">
        <v>115</v>
      </c>
      <c r="B7" s="2" t="s">
        <v>120</v>
      </c>
      <c r="C7" s="2" t="s">
        <v>121</v>
      </c>
      <c r="D7" s="2" t="s">
        <v>119</v>
      </c>
      <c r="E7" s="2" t="s">
        <v>458</v>
      </c>
      <c r="F7" s="2" t="s">
        <v>261</v>
      </c>
      <c r="G7" s="2" t="s">
        <v>64</v>
      </c>
      <c r="H7" s="2" t="s">
        <v>63</v>
      </c>
      <c r="I7" s="47"/>
      <c r="K7" s="47"/>
    </row>
    <row r="8" spans="1:11" ht="15.75">
      <c r="A8" s="3">
        <v>1</v>
      </c>
      <c r="B8" s="3">
        <v>1</v>
      </c>
      <c r="C8" s="3">
        <v>2</v>
      </c>
      <c r="D8" s="3">
        <v>3</v>
      </c>
      <c r="E8" s="3">
        <v>4</v>
      </c>
      <c r="F8" s="3">
        <v>6</v>
      </c>
      <c r="G8" s="3">
        <v>5</v>
      </c>
      <c r="H8" s="3">
        <v>6</v>
      </c>
      <c r="I8" s="48"/>
      <c r="K8" s="29"/>
    </row>
    <row r="9" spans="1:11" ht="15.75">
      <c r="A9" s="101"/>
      <c r="B9" s="101"/>
      <c r="C9" s="101"/>
      <c r="D9" s="101"/>
      <c r="E9" s="101"/>
      <c r="F9" s="101"/>
      <c r="G9" s="101"/>
      <c r="H9" s="102"/>
      <c r="I9" s="7"/>
      <c r="K9" s="4"/>
    </row>
    <row r="10" spans="1:11" ht="15.75">
      <c r="A10" s="49" t="s">
        <v>122</v>
      </c>
      <c r="B10" s="14" t="s">
        <v>123</v>
      </c>
      <c r="C10" s="15" t="s">
        <v>351</v>
      </c>
      <c r="D10" s="34">
        <f>SUM(D11:D19)</f>
        <v>15515.6</v>
      </c>
      <c r="E10" s="34">
        <f>SUM(E11:E19)</f>
        <v>3133.6999999999994</v>
      </c>
      <c r="F10" s="34" t="e">
        <f>SUM(F11:F19)</f>
        <v>#REF!</v>
      </c>
      <c r="G10" s="34">
        <f aca="true" t="shared" si="0" ref="G10:G42">E10-D10</f>
        <v>-12381.900000000001</v>
      </c>
      <c r="H10" s="35">
        <f aca="true" t="shared" si="1" ref="H10:H42">E10/D10*100</f>
        <v>20.197091959060554</v>
      </c>
      <c r="I10" s="7"/>
      <c r="K10" s="4"/>
    </row>
    <row r="11" spans="1:11" ht="15.75">
      <c r="A11" s="20" t="s">
        <v>122</v>
      </c>
      <c r="B11" s="9" t="s">
        <v>123</v>
      </c>
      <c r="C11" s="12" t="s">
        <v>363</v>
      </c>
      <c r="D11" s="35">
        <v>937.1</v>
      </c>
      <c r="E11" s="34">
        <v>194.2</v>
      </c>
      <c r="F11" s="34">
        <f>E11-K10</f>
        <v>194.2</v>
      </c>
      <c r="G11" s="34">
        <f t="shared" si="0"/>
        <v>-742.9000000000001</v>
      </c>
      <c r="H11" s="35">
        <f t="shared" si="1"/>
        <v>20.72350869704407</v>
      </c>
      <c r="I11" s="7"/>
      <c r="K11" s="4"/>
    </row>
    <row r="12" spans="1:11" ht="31.5">
      <c r="A12" s="20" t="s">
        <v>122</v>
      </c>
      <c r="B12" s="9" t="s">
        <v>123</v>
      </c>
      <c r="C12" s="12" t="s">
        <v>6</v>
      </c>
      <c r="D12" s="35">
        <v>6417.9</v>
      </c>
      <c r="E12" s="34">
        <v>1229.1</v>
      </c>
      <c r="F12" s="34">
        <f>E12-K11</f>
        <v>1229.1</v>
      </c>
      <c r="G12" s="34">
        <f t="shared" si="0"/>
        <v>-5188.799999999999</v>
      </c>
      <c r="H12" s="35">
        <f t="shared" si="1"/>
        <v>19.15112419950451</v>
      </c>
      <c r="I12" s="7"/>
      <c r="K12" s="4"/>
    </row>
    <row r="13" spans="1:11" ht="47.25">
      <c r="A13" s="20"/>
      <c r="B13" s="9" t="s">
        <v>123</v>
      </c>
      <c r="C13" s="12" t="s">
        <v>91</v>
      </c>
      <c r="D13" s="35">
        <v>10</v>
      </c>
      <c r="E13" s="34">
        <v>0</v>
      </c>
      <c r="F13" s="34"/>
      <c r="G13" s="34">
        <f t="shared" si="0"/>
        <v>-10</v>
      </c>
      <c r="H13" s="35">
        <f t="shared" si="1"/>
        <v>0</v>
      </c>
      <c r="I13" s="7"/>
      <c r="K13" s="4"/>
    </row>
    <row r="14" spans="1:11" ht="31.5">
      <c r="A14" s="20" t="s">
        <v>122</v>
      </c>
      <c r="B14" s="9" t="s">
        <v>123</v>
      </c>
      <c r="C14" s="12" t="s">
        <v>7</v>
      </c>
      <c r="D14" s="35">
        <v>1541.4</v>
      </c>
      <c r="E14" s="34">
        <v>313.1</v>
      </c>
      <c r="F14" s="34">
        <f>E14-K12</f>
        <v>313.1</v>
      </c>
      <c r="G14" s="34">
        <f t="shared" si="0"/>
        <v>-1228.3000000000002</v>
      </c>
      <c r="H14" s="35">
        <f t="shared" si="1"/>
        <v>20.312702737770856</v>
      </c>
      <c r="I14" s="7"/>
      <c r="K14" s="4"/>
    </row>
    <row r="15" spans="1:11" ht="31.5">
      <c r="A15" s="20" t="s">
        <v>122</v>
      </c>
      <c r="B15" s="9" t="s">
        <v>123</v>
      </c>
      <c r="C15" s="6" t="s">
        <v>8</v>
      </c>
      <c r="D15" s="35">
        <v>2859.1</v>
      </c>
      <c r="E15" s="34">
        <v>643.8</v>
      </c>
      <c r="F15" s="34">
        <f>E15-K14</f>
        <v>643.8</v>
      </c>
      <c r="G15" s="34">
        <f t="shared" si="0"/>
        <v>-2215.3</v>
      </c>
      <c r="H15" s="35">
        <f t="shared" si="1"/>
        <v>22.517575460809343</v>
      </c>
      <c r="I15" s="7"/>
      <c r="K15" s="4"/>
    </row>
    <row r="16" spans="1:11" ht="47.25">
      <c r="A16" s="20" t="s">
        <v>122</v>
      </c>
      <c r="B16" s="9" t="s">
        <v>123</v>
      </c>
      <c r="C16" s="6" t="s">
        <v>9</v>
      </c>
      <c r="D16" s="35">
        <v>1272.4</v>
      </c>
      <c r="E16" s="34">
        <v>260.1</v>
      </c>
      <c r="F16" s="34">
        <f>E16-K15</f>
        <v>260.1</v>
      </c>
      <c r="G16" s="34">
        <f t="shared" si="0"/>
        <v>-1012.3000000000001</v>
      </c>
      <c r="H16" s="35">
        <f t="shared" si="1"/>
        <v>20.4416850047155</v>
      </c>
      <c r="I16" s="7"/>
      <c r="K16" s="4"/>
    </row>
    <row r="17" spans="1:11" ht="31.5">
      <c r="A17" s="20" t="s">
        <v>122</v>
      </c>
      <c r="B17" s="9" t="s">
        <v>123</v>
      </c>
      <c r="C17" s="6" t="s">
        <v>10</v>
      </c>
      <c r="D17" s="35">
        <v>1359.2</v>
      </c>
      <c r="E17" s="34">
        <v>254.2</v>
      </c>
      <c r="F17" s="34">
        <f>E17-K16</f>
        <v>254.2</v>
      </c>
      <c r="G17" s="34">
        <f t="shared" si="0"/>
        <v>-1105</v>
      </c>
      <c r="H17" s="35">
        <f t="shared" si="1"/>
        <v>18.7021777516186</v>
      </c>
      <c r="I17" s="7"/>
      <c r="K17" s="4"/>
    </row>
    <row r="18" spans="1:11" ht="31.5">
      <c r="A18" s="20" t="s">
        <v>122</v>
      </c>
      <c r="B18" s="9" t="s">
        <v>123</v>
      </c>
      <c r="C18" s="12" t="s">
        <v>11</v>
      </c>
      <c r="D18" s="35">
        <v>610.7</v>
      </c>
      <c r="E18" s="34">
        <v>129.6</v>
      </c>
      <c r="F18" s="34" t="e">
        <f>E18-#REF!</f>
        <v>#REF!</v>
      </c>
      <c r="G18" s="34">
        <f t="shared" si="0"/>
        <v>-481.1</v>
      </c>
      <c r="H18" s="35">
        <f t="shared" si="1"/>
        <v>21.221549042082856</v>
      </c>
      <c r="I18" s="7"/>
      <c r="K18" s="4"/>
    </row>
    <row r="19" spans="1:11" ht="31.5">
      <c r="A19" s="20" t="s">
        <v>122</v>
      </c>
      <c r="B19" s="9" t="s">
        <v>123</v>
      </c>
      <c r="C19" s="12" t="s">
        <v>12</v>
      </c>
      <c r="D19" s="35">
        <v>507.8</v>
      </c>
      <c r="E19" s="34">
        <v>109.6</v>
      </c>
      <c r="F19" s="34">
        <f>E19-K18</f>
        <v>109.6</v>
      </c>
      <c r="G19" s="34">
        <f t="shared" si="0"/>
        <v>-398.20000000000005</v>
      </c>
      <c r="H19" s="35">
        <f t="shared" si="1"/>
        <v>21.583300512012602</v>
      </c>
      <c r="I19" s="7"/>
      <c r="K19" s="7"/>
    </row>
    <row r="20" spans="1:11" ht="63">
      <c r="A20" s="20"/>
      <c r="B20" s="11" t="s">
        <v>281</v>
      </c>
      <c r="C20" s="94" t="s">
        <v>432</v>
      </c>
      <c r="D20" s="43">
        <v>10</v>
      </c>
      <c r="E20" s="34">
        <v>0</v>
      </c>
      <c r="F20" s="34"/>
      <c r="G20" s="34">
        <f t="shared" si="0"/>
        <v>-10</v>
      </c>
      <c r="H20" s="35">
        <f t="shared" si="1"/>
        <v>0</v>
      </c>
      <c r="I20" s="7"/>
      <c r="K20" s="7"/>
    </row>
    <row r="21" spans="1:11" ht="15.75">
      <c r="A21" s="20" t="s">
        <v>124</v>
      </c>
      <c r="B21" s="9" t="s">
        <v>125</v>
      </c>
      <c r="C21" s="12" t="s">
        <v>352</v>
      </c>
      <c r="D21" s="35">
        <f>SUM(D22:D30)</f>
        <v>91131.70000000001</v>
      </c>
      <c r="E21" s="35">
        <f>SUM(E22:E30)</f>
        <v>19865.4</v>
      </c>
      <c r="F21" s="35">
        <f>SUM(F22:F30)</f>
        <v>13798.300000000001</v>
      </c>
      <c r="G21" s="34">
        <f t="shared" si="0"/>
        <v>-71266.30000000002</v>
      </c>
      <c r="H21" s="35">
        <f t="shared" si="1"/>
        <v>21.798561861569574</v>
      </c>
      <c r="I21" s="7"/>
      <c r="K21" s="4"/>
    </row>
    <row r="22" spans="1:11" ht="15.75">
      <c r="A22" s="20" t="s">
        <v>182</v>
      </c>
      <c r="B22" s="9" t="s">
        <v>181</v>
      </c>
      <c r="C22" s="12" t="s">
        <v>208</v>
      </c>
      <c r="D22" s="35">
        <v>30952.6</v>
      </c>
      <c r="E22" s="34">
        <v>6664.9</v>
      </c>
      <c r="F22" s="34">
        <f>E22-K21</f>
        <v>6664.9</v>
      </c>
      <c r="G22" s="34">
        <f t="shared" si="0"/>
        <v>-24287.699999999997</v>
      </c>
      <c r="H22" s="35">
        <f t="shared" si="1"/>
        <v>21.532601461589657</v>
      </c>
      <c r="I22" s="7"/>
      <c r="K22" s="4"/>
    </row>
    <row r="23" spans="1:11" ht="31.5" hidden="1">
      <c r="A23" s="20"/>
      <c r="B23" s="9" t="s">
        <v>181</v>
      </c>
      <c r="C23" s="12" t="s">
        <v>329</v>
      </c>
      <c r="D23" s="35">
        <v>0</v>
      </c>
      <c r="E23" s="34">
        <v>0</v>
      </c>
      <c r="F23" s="34"/>
      <c r="G23" s="34">
        <f t="shared" si="0"/>
        <v>0</v>
      </c>
      <c r="H23" s="35" t="e">
        <f t="shared" si="1"/>
        <v>#DIV/0!</v>
      </c>
      <c r="I23" s="7"/>
      <c r="K23" s="4"/>
    </row>
    <row r="24" spans="1:11" ht="15.75">
      <c r="A24" s="20" t="s">
        <v>184</v>
      </c>
      <c r="B24" s="9" t="s">
        <v>183</v>
      </c>
      <c r="C24" s="12" t="s">
        <v>209</v>
      </c>
      <c r="D24" s="35">
        <v>15747</v>
      </c>
      <c r="E24" s="34">
        <v>3658.5</v>
      </c>
      <c r="F24" s="34">
        <f>E24-K22</f>
        <v>3658.5</v>
      </c>
      <c r="G24" s="34">
        <f t="shared" si="0"/>
        <v>-12088.5</v>
      </c>
      <c r="H24" s="35">
        <f t="shared" si="1"/>
        <v>23.232996761287865</v>
      </c>
      <c r="I24" s="7"/>
      <c r="K24" s="4"/>
    </row>
    <row r="25" spans="1:11" ht="31.5">
      <c r="A25" s="20"/>
      <c r="B25" s="9" t="s">
        <v>183</v>
      </c>
      <c r="C25" s="12" t="s">
        <v>371</v>
      </c>
      <c r="D25" s="35">
        <f>27769.3+200.1</f>
        <v>27969.399999999998</v>
      </c>
      <c r="E25" s="34">
        <f>6049.3+17.8</f>
        <v>6067.1</v>
      </c>
      <c r="F25" s="34"/>
      <c r="G25" s="34">
        <f t="shared" si="0"/>
        <v>-21902.299999999996</v>
      </c>
      <c r="H25" s="35">
        <f t="shared" si="1"/>
        <v>21.691920455926837</v>
      </c>
      <c r="I25" s="7"/>
      <c r="K25" s="4"/>
    </row>
    <row r="26" spans="1:11" ht="15.75" hidden="1">
      <c r="A26" s="20"/>
      <c r="B26" s="9" t="s">
        <v>183</v>
      </c>
      <c r="C26" s="12" t="s">
        <v>405</v>
      </c>
      <c r="D26" s="35"/>
      <c r="E26" s="34"/>
      <c r="F26" s="34"/>
      <c r="G26" s="34">
        <f t="shared" si="0"/>
        <v>0</v>
      </c>
      <c r="H26" s="35" t="e">
        <f t="shared" si="1"/>
        <v>#DIV/0!</v>
      </c>
      <c r="I26" s="7"/>
      <c r="K26" s="4"/>
    </row>
    <row r="27" spans="1:11" ht="31.5">
      <c r="A27" s="20" t="s">
        <v>182</v>
      </c>
      <c r="B27" s="9" t="s">
        <v>262</v>
      </c>
      <c r="C27" s="12" t="s">
        <v>13</v>
      </c>
      <c r="D27" s="35">
        <v>526.3</v>
      </c>
      <c r="E27" s="34">
        <v>118.1</v>
      </c>
      <c r="F27" s="34">
        <f>E27-K24</f>
        <v>118.1</v>
      </c>
      <c r="G27" s="34">
        <f t="shared" si="0"/>
        <v>-408.19999999999993</v>
      </c>
      <c r="H27" s="35">
        <f t="shared" si="1"/>
        <v>22.43967319019571</v>
      </c>
      <c r="I27" s="7"/>
      <c r="K27" s="4"/>
    </row>
    <row r="28" spans="1:11" ht="21.75" customHeight="1">
      <c r="A28" s="20" t="s">
        <v>186</v>
      </c>
      <c r="B28" s="9" t="s">
        <v>185</v>
      </c>
      <c r="C28" s="12" t="s">
        <v>210</v>
      </c>
      <c r="D28" s="35">
        <v>4439.1</v>
      </c>
      <c r="E28" s="34">
        <v>977.2</v>
      </c>
      <c r="F28" s="34">
        <f>E28-K27</f>
        <v>977.2</v>
      </c>
      <c r="G28" s="34">
        <f t="shared" si="0"/>
        <v>-3461.9000000000005</v>
      </c>
      <c r="H28" s="35">
        <f t="shared" si="1"/>
        <v>22.01347119911694</v>
      </c>
      <c r="I28" s="7"/>
      <c r="K28" s="4"/>
    </row>
    <row r="29" spans="1:11" ht="18.75" customHeight="1">
      <c r="A29" s="20" t="s">
        <v>186</v>
      </c>
      <c r="B29" s="9" t="s">
        <v>433</v>
      </c>
      <c r="C29" s="75" t="s">
        <v>434</v>
      </c>
      <c r="D29" s="35">
        <v>6500</v>
      </c>
      <c r="E29" s="34">
        <v>1258.2</v>
      </c>
      <c r="F29" s="34">
        <f>E29-K28</f>
        <v>1258.2</v>
      </c>
      <c r="G29" s="34">
        <f t="shared" si="0"/>
        <v>-5241.8</v>
      </c>
      <c r="H29" s="35">
        <f t="shared" si="1"/>
        <v>19.356923076923078</v>
      </c>
      <c r="I29" s="7"/>
      <c r="K29" s="4"/>
    </row>
    <row r="30" spans="1:11" ht="15.75">
      <c r="A30" s="20" t="s">
        <v>187</v>
      </c>
      <c r="B30" s="9" t="s">
        <v>188</v>
      </c>
      <c r="C30" s="12" t="s">
        <v>353</v>
      </c>
      <c r="D30" s="34">
        <f>SUM(D31:D36)</f>
        <v>4997.3</v>
      </c>
      <c r="E30" s="34">
        <f>SUM(E31:E36)</f>
        <v>1121.4</v>
      </c>
      <c r="F30" s="34">
        <f>SUM(F31:F37)</f>
        <v>1121.4</v>
      </c>
      <c r="G30" s="34">
        <f t="shared" si="0"/>
        <v>-3875.9</v>
      </c>
      <c r="H30" s="35">
        <f t="shared" si="1"/>
        <v>22.440117663538313</v>
      </c>
      <c r="I30" s="7"/>
      <c r="K30" s="4"/>
    </row>
    <row r="31" spans="1:11" ht="24" customHeight="1">
      <c r="A31" s="20" t="s">
        <v>187</v>
      </c>
      <c r="B31" s="9" t="s">
        <v>199</v>
      </c>
      <c r="C31" s="12" t="s">
        <v>213</v>
      </c>
      <c r="D31" s="35">
        <v>968</v>
      </c>
      <c r="E31" s="34">
        <v>209</v>
      </c>
      <c r="F31" s="34">
        <f aca="true" t="shared" si="2" ref="F31:F37">E31-K30</f>
        <v>209</v>
      </c>
      <c r="G31" s="34">
        <f t="shared" si="0"/>
        <v>-759</v>
      </c>
      <c r="H31" s="35">
        <f t="shared" si="1"/>
        <v>21.59090909090909</v>
      </c>
      <c r="I31" s="7"/>
      <c r="K31" s="4"/>
    </row>
    <row r="32" spans="1:11" ht="15.75">
      <c r="A32" s="20" t="s">
        <v>187</v>
      </c>
      <c r="B32" s="9" t="s">
        <v>200</v>
      </c>
      <c r="C32" s="12" t="s">
        <v>214</v>
      </c>
      <c r="D32" s="35">
        <v>1442.2</v>
      </c>
      <c r="E32" s="34">
        <v>364.4</v>
      </c>
      <c r="F32" s="34">
        <f t="shared" si="2"/>
        <v>364.4</v>
      </c>
      <c r="G32" s="34">
        <f t="shared" si="0"/>
        <v>-1077.8000000000002</v>
      </c>
      <c r="H32" s="35">
        <f t="shared" si="1"/>
        <v>25.26695326584385</v>
      </c>
      <c r="I32" s="7"/>
      <c r="K32" s="4"/>
    </row>
    <row r="33" spans="1:11" ht="33" customHeight="1">
      <c r="A33" s="20" t="s">
        <v>187</v>
      </c>
      <c r="B33" s="9" t="s">
        <v>201</v>
      </c>
      <c r="C33" s="12" t="s">
        <v>215</v>
      </c>
      <c r="D33" s="35">
        <v>1185.8</v>
      </c>
      <c r="E33" s="34">
        <v>258.3</v>
      </c>
      <c r="F33" s="34">
        <f t="shared" si="2"/>
        <v>258.3</v>
      </c>
      <c r="G33" s="34">
        <f t="shared" si="0"/>
        <v>-927.5</v>
      </c>
      <c r="H33" s="35">
        <f t="shared" si="1"/>
        <v>21.782762691853602</v>
      </c>
      <c r="I33" s="7"/>
      <c r="K33" s="4"/>
    </row>
    <row r="34" spans="1:11" ht="18.75" customHeight="1">
      <c r="A34" s="20" t="s">
        <v>187</v>
      </c>
      <c r="B34" s="9" t="s">
        <v>196</v>
      </c>
      <c r="C34" s="12" t="s">
        <v>216</v>
      </c>
      <c r="D34" s="35">
        <v>1330.5</v>
      </c>
      <c r="E34" s="34">
        <v>283.2</v>
      </c>
      <c r="F34" s="34">
        <f t="shared" si="2"/>
        <v>283.2</v>
      </c>
      <c r="G34" s="34">
        <f t="shared" si="0"/>
        <v>-1047.3</v>
      </c>
      <c r="H34" s="35">
        <f t="shared" si="1"/>
        <v>21.285231116121757</v>
      </c>
      <c r="I34" s="7"/>
      <c r="K34" s="4"/>
    </row>
    <row r="35" spans="1:11" ht="35.25" customHeight="1">
      <c r="A35" s="20" t="s">
        <v>187</v>
      </c>
      <c r="B35" s="9" t="s">
        <v>244</v>
      </c>
      <c r="C35" s="12" t="s">
        <v>14</v>
      </c>
      <c r="D35" s="35">
        <v>60</v>
      </c>
      <c r="E35" s="34">
        <v>6.5</v>
      </c>
      <c r="F35" s="34">
        <f t="shared" si="2"/>
        <v>6.5</v>
      </c>
      <c r="G35" s="34">
        <f t="shared" si="0"/>
        <v>-53.5</v>
      </c>
      <c r="H35" s="35">
        <f t="shared" si="1"/>
        <v>10.833333333333334</v>
      </c>
      <c r="I35" s="7"/>
      <c r="K35" s="4"/>
    </row>
    <row r="36" spans="1:11" ht="30" customHeight="1">
      <c r="A36" s="50" t="s">
        <v>187</v>
      </c>
      <c r="B36" s="11" t="s">
        <v>232</v>
      </c>
      <c r="C36" s="6" t="s">
        <v>233</v>
      </c>
      <c r="D36" s="35">
        <v>10.8</v>
      </c>
      <c r="E36" s="34">
        <v>0</v>
      </c>
      <c r="F36" s="34">
        <f t="shared" si="2"/>
        <v>0</v>
      </c>
      <c r="G36" s="34">
        <f t="shared" si="0"/>
        <v>-10.8</v>
      </c>
      <c r="H36" s="35">
        <f t="shared" si="1"/>
        <v>0</v>
      </c>
      <c r="I36" s="7"/>
      <c r="K36" s="4"/>
    </row>
    <row r="37" spans="1:11" ht="15.75" customHeight="1" hidden="1">
      <c r="A37" s="50" t="s">
        <v>187</v>
      </c>
      <c r="B37" s="11" t="s">
        <v>240</v>
      </c>
      <c r="C37" s="12" t="s">
        <v>265</v>
      </c>
      <c r="D37" s="35"/>
      <c r="E37" s="34"/>
      <c r="F37" s="34">
        <f t="shared" si="2"/>
        <v>0</v>
      </c>
      <c r="G37" s="34">
        <f t="shared" si="0"/>
        <v>0</v>
      </c>
      <c r="H37" s="35" t="e">
        <f t="shared" si="1"/>
        <v>#DIV/0!</v>
      </c>
      <c r="I37" s="7"/>
      <c r="J37" s="7"/>
      <c r="K37" s="7"/>
    </row>
    <row r="38" spans="1:11" ht="19.5" customHeight="1" hidden="1">
      <c r="A38" s="20" t="s">
        <v>217</v>
      </c>
      <c r="B38" s="9" t="s">
        <v>126</v>
      </c>
      <c r="C38" s="12" t="s">
        <v>218</v>
      </c>
      <c r="D38" s="35">
        <f>SUM(D39:D39)</f>
        <v>0</v>
      </c>
      <c r="E38" s="35">
        <f>SUM(E39:E39)</f>
        <v>0</v>
      </c>
      <c r="F38" s="35">
        <f>SUM(F39:F39)</f>
        <v>0</v>
      </c>
      <c r="G38" s="34">
        <f t="shared" si="0"/>
        <v>0</v>
      </c>
      <c r="H38" s="35" t="e">
        <f t="shared" si="1"/>
        <v>#DIV/0!</v>
      </c>
      <c r="I38" s="7"/>
      <c r="K38" s="4"/>
    </row>
    <row r="39" spans="1:11" ht="33.75" customHeight="1" hidden="1">
      <c r="A39" s="20" t="s">
        <v>170</v>
      </c>
      <c r="B39" s="9" t="s">
        <v>171</v>
      </c>
      <c r="C39" s="6" t="s">
        <v>236</v>
      </c>
      <c r="D39" s="35"/>
      <c r="E39" s="34"/>
      <c r="F39" s="34">
        <f>E39-K38</f>
        <v>0</v>
      </c>
      <c r="G39" s="34">
        <f t="shared" si="0"/>
        <v>0</v>
      </c>
      <c r="H39" s="35" t="e">
        <f t="shared" si="1"/>
        <v>#DIV/0!</v>
      </c>
      <c r="I39" s="7"/>
      <c r="K39" s="7"/>
    </row>
    <row r="40" spans="1:11" ht="33.75" customHeight="1">
      <c r="A40" s="20"/>
      <c r="B40" s="14" t="s">
        <v>126</v>
      </c>
      <c r="C40" s="74" t="s">
        <v>218</v>
      </c>
      <c r="D40" s="35">
        <f>SUM(D41:D52)</f>
        <v>37702.49999999999</v>
      </c>
      <c r="E40" s="35">
        <f>SUM(E41:E52)</f>
        <v>9168.8</v>
      </c>
      <c r="F40" s="35"/>
      <c r="G40" s="34">
        <f t="shared" si="0"/>
        <v>-28533.699999999993</v>
      </c>
      <c r="H40" s="35">
        <f t="shared" si="1"/>
        <v>24.318811749883963</v>
      </c>
      <c r="I40" s="7"/>
      <c r="K40" s="7"/>
    </row>
    <row r="41" spans="1:11" ht="78.75">
      <c r="A41" s="20"/>
      <c r="B41" s="14" t="s">
        <v>372</v>
      </c>
      <c r="C41" s="73" t="s">
        <v>406</v>
      </c>
      <c r="D41" s="35">
        <f>25952.2+2794.4</f>
        <v>28746.600000000002</v>
      </c>
      <c r="E41" s="35">
        <f>6108.3+5.3</f>
        <v>6113.6</v>
      </c>
      <c r="F41" s="35"/>
      <c r="G41" s="34">
        <f t="shared" si="0"/>
        <v>-22633</v>
      </c>
      <c r="H41" s="35">
        <f t="shared" si="1"/>
        <v>21.267210731008188</v>
      </c>
      <c r="I41" s="7"/>
      <c r="K41" s="7"/>
    </row>
    <row r="42" spans="1:11" ht="63.75" customHeight="1">
      <c r="A42" s="20"/>
      <c r="B42" s="14" t="s">
        <v>372</v>
      </c>
      <c r="C42" s="6" t="s">
        <v>373</v>
      </c>
      <c r="D42" s="35">
        <v>8414.8</v>
      </c>
      <c r="E42" s="35">
        <v>2990</v>
      </c>
      <c r="F42" s="35"/>
      <c r="G42" s="34">
        <f t="shared" si="0"/>
        <v>-5424.799999999999</v>
      </c>
      <c r="H42" s="35">
        <f t="shared" si="1"/>
        <v>35.532632979987646</v>
      </c>
      <c r="I42" s="7"/>
      <c r="K42" s="7"/>
    </row>
    <row r="43" spans="1:11" ht="47.25" customHeight="1" hidden="1">
      <c r="A43" s="20"/>
      <c r="B43" s="11" t="s">
        <v>171</v>
      </c>
      <c r="C43" s="6" t="s">
        <v>407</v>
      </c>
      <c r="D43" s="35"/>
      <c r="E43" s="35"/>
      <c r="F43" s="35"/>
      <c r="G43" s="34"/>
      <c r="H43" s="35"/>
      <c r="I43" s="7"/>
      <c r="K43" s="7"/>
    </row>
    <row r="44" spans="1:11" ht="33.75" customHeight="1">
      <c r="A44" s="20"/>
      <c r="B44" s="11" t="s">
        <v>171</v>
      </c>
      <c r="C44" s="75" t="s">
        <v>435</v>
      </c>
      <c r="D44" s="35">
        <v>200</v>
      </c>
      <c r="E44" s="35">
        <v>0</v>
      </c>
      <c r="F44" s="35"/>
      <c r="G44" s="34">
        <f aca="true" t="shared" si="3" ref="G44:G108">E44-D44</f>
        <v>-200</v>
      </c>
      <c r="H44" s="35">
        <f aca="true" t="shared" si="4" ref="H44:H108">E44/D44*100</f>
        <v>0</v>
      </c>
      <c r="I44" s="7"/>
      <c r="K44" s="7"/>
    </row>
    <row r="45" spans="1:11" ht="33.75" customHeight="1">
      <c r="A45" s="20"/>
      <c r="B45" s="11" t="s">
        <v>171</v>
      </c>
      <c r="C45" s="6" t="s">
        <v>374</v>
      </c>
      <c r="D45" s="35">
        <v>40</v>
      </c>
      <c r="E45" s="35">
        <v>4.6</v>
      </c>
      <c r="F45" s="35"/>
      <c r="G45" s="34">
        <f t="shared" si="3"/>
        <v>-35.4</v>
      </c>
      <c r="H45" s="35">
        <f t="shared" si="4"/>
        <v>11.5</v>
      </c>
      <c r="I45" s="7"/>
      <c r="K45" s="7"/>
    </row>
    <row r="46" spans="1:11" ht="53.25" customHeight="1">
      <c r="A46" s="20"/>
      <c r="B46" s="11" t="s">
        <v>171</v>
      </c>
      <c r="C46" s="6" t="s">
        <v>375</v>
      </c>
      <c r="D46" s="35">
        <v>10</v>
      </c>
      <c r="E46" s="35">
        <v>0.9</v>
      </c>
      <c r="F46" s="35"/>
      <c r="G46" s="34">
        <f t="shared" si="3"/>
        <v>-9.1</v>
      </c>
      <c r="H46" s="35">
        <f t="shared" si="4"/>
        <v>9</v>
      </c>
      <c r="I46" s="7"/>
      <c r="K46" s="7"/>
    </row>
    <row r="47" spans="1:11" ht="48.75" customHeight="1">
      <c r="A47" s="20"/>
      <c r="B47" s="11" t="s">
        <v>171</v>
      </c>
      <c r="C47" s="6" t="s">
        <v>376</v>
      </c>
      <c r="D47" s="35">
        <v>37.7</v>
      </c>
      <c r="E47" s="35">
        <v>18.4</v>
      </c>
      <c r="F47" s="35"/>
      <c r="G47" s="34">
        <f t="shared" si="3"/>
        <v>-19.300000000000004</v>
      </c>
      <c r="H47" s="35">
        <f t="shared" si="4"/>
        <v>48.80636604774536</v>
      </c>
      <c r="I47" s="7"/>
      <c r="K47" s="7"/>
    </row>
    <row r="48" spans="1:11" ht="48.75" customHeight="1">
      <c r="A48" s="20"/>
      <c r="B48" s="11" t="s">
        <v>436</v>
      </c>
      <c r="C48" s="75" t="s">
        <v>437</v>
      </c>
      <c r="D48" s="35">
        <v>48.7</v>
      </c>
      <c r="E48" s="35">
        <v>0</v>
      </c>
      <c r="F48" s="35"/>
      <c r="G48" s="34">
        <f>E48-D48</f>
        <v>-48.7</v>
      </c>
      <c r="H48" s="35">
        <f>E48/D48*100</f>
        <v>0</v>
      </c>
      <c r="I48" s="7"/>
      <c r="K48" s="7"/>
    </row>
    <row r="49" spans="1:11" ht="47.25">
      <c r="A49" s="20"/>
      <c r="B49" s="11" t="s">
        <v>381</v>
      </c>
      <c r="C49" s="6" t="s">
        <v>377</v>
      </c>
      <c r="D49" s="35">
        <v>15</v>
      </c>
      <c r="E49" s="35">
        <v>0</v>
      </c>
      <c r="F49" s="35"/>
      <c r="G49" s="34">
        <f t="shared" si="3"/>
        <v>-15</v>
      </c>
      <c r="H49" s="35">
        <f t="shared" si="4"/>
        <v>0</v>
      </c>
      <c r="I49" s="7"/>
      <c r="K49" s="7"/>
    </row>
    <row r="50" spans="1:11" ht="47.25">
      <c r="A50" s="20"/>
      <c r="B50" s="11" t="s">
        <v>382</v>
      </c>
      <c r="C50" s="6" t="s">
        <v>378</v>
      </c>
      <c r="D50" s="35">
        <v>36</v>
      </c>
      <c r="E50" s="35">
        <v>0</v>
      </c>
      <c r="F50" s="35"/>
      <c r="G50" s="34">
        <f t="shared" si="3"/>
        <v>-36</v>
      </c>
      <c r="H50" s="35">
        <f t="shared" si="4"/>
        <v>0</v>
      </c>
      <c r="I50" s="7"/>
      <c r="K50" s="7"/>
    </row>
    <row r="51" spans="1:11" ht="50.25" customHeight="1">
      <c r="A51" s="20"/>
      <c r="B51" s="11" t="s">
        <v>383</v>
      </c>
      <c r="C51" s="6" t="s">
        <v>379</v>
      </c>
      <c r="D51" s="35">
        <v>100</v>
      </c>
      <c r="E51" s="35">
        <v>13.3</v>
      </c>
      <c r="F51" s="35"/>
      <c r="G51" s="34">
        <f t="shared" si="3"/>
        <v>-86.7</v>
      </c>
      <c r="H51" s="35">
        <f t="shared" si="4"/>
        <v>13.3</v>
      </c>
      <c r="I51" s="7"/>
      <c r="K51" s="7"/>
    </row>
    <row r="52" spans="1:11" ht="63">
      <c r="A52" s="20"/>
      <c r="B52" s="11" t="s">
        <v>384</v>
      </c>
      <c r="C52" s="6" t="s">
        <v>380</v>
      </c>
      <c r="D52" s="35">
        <v>53.7</v>
      </c>
      <c r="E52" s="35">
        <v>28</v>
      </c>
      <c r="F52" s="35"/>
      <c r="G52" s="34">
        <f t="shared" si="3"/>
        <v>-25.700000000000003</v>
      </c>
      <c r="H52" s="35">
        <f t="shared" si="4"/>
        <v>52.1415270018622</v>
      </c>
      <c r="I52" s="7"/>
      <c r="K52" s="7"/>
    </row>
    <row r="53" spans="1:11" ht="33.75" customHeight="1">
      <c r="A53" s="20" t="s">
        <v>219</v>
      </c>
      <c r="B53" s="9" t="s">
        <v>127</v>
      </c>
      <c r="C53" s="6" t="s">
        <v>354</v>
      </c>
      <c r="D53" s="35">
        <f>D54+D67+D75+D90+D92+D103+D109+D91</f>
        <v>51646.700000000004</v>
      </c>
      <c r="E53" s="35">
        <f>E54+E67+E75+E90+E91+E92+E103+E109</f>
        <v>13387.3</v>
      </c>
      <c r="F53" s="35" t="e">
        <f>F54+F67+F76+F77+#REF!+F82+F86+F89+F90+F92+F103+F110</f>
        <v>#REF!</v>
      </c>
      <c r="G53" s="34">
        <f t="shared" si="3"/>
        <v>-38259.40000000001</v>
      </c>
      <c r="H53" s="35">
        <f t="shared" si="4"/>
        <v>25.920920407305786</v>
      </c>
      <c r="I53" s="7"/>
      <c r="K53" s="7"/>
    </row>
    <row r="54" spans="1:11" ht="31.5">
      <c r="A54" s="20"/>
      <c r="B54" s="14" t="s">
        <v>250</v>
      </c>
      <c r="C54" s="12" t="s">
        <v>355</v>
      </c>
      <c r="D54" s="35">
        <f>SUM(D55:D66)</f>
        <v>5168.8</v>
      </c>
      <c r="E54" s="35">
        <f>SUM(E55:E66)</f>
        <v>1277.3</v>
      </c>
      <c r="F54" s="35">
        <f>SUM(F55:F65)</f>
        <v>1229.2</v>
      </c>
      <c r="G54" s="34">
        <f t="shared" si="3"/>
        <v>-3891.5</v>
      </c>
      <c r="H54" s="35">
        <f t="shared" si="4"/>
        <v>24.71173193004179</v>
      </c>
      <c r="I54" s="7"/>
      <c r="K54" s="4"/>
    </row>
    <row r="55" spans="1:11" ht="88.5" customHeight="1">
      <c r="A55" s="20" t="s">
        <v>128</v>
      </c>
      <c r="B55" s="9" t="s">
        <v>129</v>
      </c>
      <c r="C55" s="17" t="s">
        <v>81</v>
      </c>
      <c r="D55" s="35">
        <v>2400</v>
      </c>
      <c r="E55" s="34">
        <v>616.4</v>
      </c>
      <c r="F55" s="34">
        <f>E55-K54</f>
        <v>616.4</v>
      </c>
      <c r="G55" s="34">
        <f t="shared" si="3"/>
        <v>-1783.6</v>
      </c>
      <c r="H55" s="35">
        <f t="shared" si="4"/>
        <v>25.68333333333333</v>
      </c>
      <c r="I55" s="7"/>
      <c r="K55" s="4"/>
    </row>
    <row r="56" spans="1:11" ht="78.75">
      <c r="A56" s="20" t="s">
        <v>128</v>
      </c>
      <c r="B56" s="9" t="s">
        <v>173</v>
      </c>
      <c r="C56" s="17" t="s">
        <v>81</v>
      </c>
      <c r="D56" s="35">
        <v>0.6</v>
      </c>
      <c r="E56" s="34">
        <v>0</v>
      </c>
      <c r="F56" s="34">
        <f aca="true" t="shared" si="5" ref="F56:F65">E56-K55</f>
        <v>0</v>
      </c>
      <c r="G56" s="34">
        <f t="shared" si="3"/>
        <v>-0.6</v>
      </c>
      <c r="H56" s="35">
        <f t="shared" si="4"/>
        <v>0</v>
      </c>
      <c r="I56" s="7"/>
      <c r="K56" s="4"/>
    </row>
    <row r="57" spans="1:11" ht="87" customHeight="1" hidden="1">
      <c r="A57" s="20" t="s">
        <v>128</v>
      </c>
      <c r="B57" s="9" t="s">
        <v>174</v>
      </c>
      <c r="C57" s="17" t="s">
        <v>82</v>
      </c>
      <c r="D57" s="35"/>
      <c r="E57" s="34"/>
      <c r="F57" s="34">
        <f t="shared" si="5"/>
        <v>0</v>
      </c>
      <c r="G57" s="34">
        <f t="shared" si="3"/>
        <v>0</v>
      </c>
      <c r="H57" s="35" t="e">
        <f t="shared" si="4"/>
        <v>#DIV/0!</v>
      </c>
      <c r="I57" s="7"/>
      <c r="K57" s="4"/>
    </row>
    <row r="58" spans="1:11" ht="79.5" customHeight="1">
      <c r="A58" s="20" t="s">
        <v>128</v>
      </c>
      <c r="B58" s="9" t="s">
        <v>175</v>
      </c>
      <c r="C58" s="51" t="s">
        <v>83</v>
      </c>
      <c r="D58" s="35">
        <v>400</v>
      </c>
      <c r="E58" s="34">
        <v>103.6</v>
      </c>
      <c r="F58" s="34">
        <f t="shared" si="5"/>
        <v>103.6</v>
      </c>
      <c r="G58" s="34">
        <f t="shared" si="3"/>
        <v>-296.4</v>
      </c>
      <c r="H58" s="35">
        <f t="shared" si="4"/>
        <v>25.900000000000002</v>
      </c>
      <c r="I58" s="7"/>
      <c r="K58" s="4"/>
    </row>
    <row r="59" spans="1:11" ht="67.5" customHeight="1" hidden="1">
      <c r="A59" s="20" t="s">
        <v>128</v>
      </c>
      <c r="B59" s="9" t="s">
        <v>239</v>
      </c>
      <c r="C59" s="16" t="s">
        <v>299</v>
      </c>
      <c r="D59" s="35"/>
      <c r="E59" s="34"/>
      <c r="F59" s="34">
        <f t="shared" si="5"/>
        <v>0</v>
      </c>
      <c r="G59" s="34">
        <f t="shared" si="3"/>
        <v>0</v>
      </c>
      <c r="H59" s="35" t="e">
        <f t="shared" si="4"/>
        <v>#DIV/0!</v>
      </c>
      <c r="I59" s="7"/>
      <c r="K59" s="4"/>
    </row>
    <row r="60" spans="1:11" ht="78.75" hidden="1">
      <c r="A60" s="20" t="s">
        <v>128</v>
      </c>
      <c r="B60" s="9" t="s">
        <v>204</v>
      </c>
      <c r="C60" s="8" t="s">
        <v>295</v>
      </c>
      <c r="D60" s="35"/>
      <c r="E60" s="34"/>
      <c r="F60" s="34">
        <f t="shared" si="5"/>
        <v>0</v>
      </c>
      <c r="G60" s="34">
        <f t="shared" si="3"/>
        <v>0</v>
      </c>
      <c r="H60" s="35" t="e">
        <f t="shared" si="4"/>
        <v>#DIV/0!</v>
      </c>
      <c r="I60" s="7"/>
      <c r="K60" s="4"/>
    </row>
    <row r="61" spans="1:11" ht="79.5" customHeight="1">
      <c r="A61" s="20" t="s">
        <v>152</v>
      </c>
      <c r="B61" s="9" t="s">
        <v>193</v>
      </c>
      <c r="C61" s="17" t="s">
        <v>17</v>
      </c>
      <c r="D61" s="35">
        <v>1900</v>
      </c>
      <c r="E61" s="34">
        <v>458.2</v>
      </c>
      <c r="F61" s="34">
        <f t="shared" si="5"/>
        <v>458.2</v>
      </c>
      <c r="G61" s="34">
        <f t="shared" si="3"/>
        <v>-1441.8</v>
      </c>
      <c r="H61" s="35">
        <f t="shared" si="4"/>
        <v>24.11578947368421</v>
      </c>
      <c r="I61" s="7"/>
      <c r="K61" s="4"/>
    </row>
    <row r="62" spans="1:11" ht="64.5" customHeight="1">
      <c r="A62" s="20" t="s">
        <v>152</v>
      </c>
      <c r="B62" s="9" t="s">
        <v>243</v>
      </c>
      <c r="C62" s="17" t="s">
        <v>18</v>
      </c>
      <c r="D62" s="35">
        <v>0.3</v>
      </c>
      <c r="E62" s="34">
        <v>0</v>
      </c>
      <c r="F62" s="34">
        <f t="shared" si="5"/>
        <v>0</v>
      </c>
      <c r="G62" s="34">
        <f t="shared" si="3"/>
        <v>-0.3</v>
      </c>
      <c r="H62" s="35">
        <f t="shared" si="4"/>
        <v>0</v>
      </c>
      <c r="I62" s="7"/>
      <c r="K62" s="4"/>
    </row>
    <row r="63" spans="1:11" ht="67.5" customHeight="1" hidden="1">
      <c r="A63" s="20" t="s">
        <v>152</v>
      </c>
      <c r="B63" s="9" t="s">
        <v>194</v>
      </c>
      <c r="C63" s="17" t="s">
        <v>19</v>
      </c>
      <c r="D63" s="35"/>
      <c r="E63" s="34"/>
      <c r="F63" s="34">
        <f t="shared" si="5"/>
        <v>0</v>
      </c>
      <c r="G63" s="34">
        <f t="shared" si="3"/>
        <v>0</v>
      </c>
      <c r="H63" s="35" t="e">
        <f t="shared" si="4"/>
        <v>#DIV/0!</v>
      </c>
      <c r="I63" s="7"/>
      <c r="K63" s="4"/>
    </row>
    <row r="64" spans="1:11" ht="48.75" customHeight="1">
      <c r="A64" s="20" t="s">
        <v>152</v>
      </c>
      <c r="B64" s="9" t="s">
        <v>249</v>
      </c>
      <c r="C64" s="17" t="s">
        <v>20</v>
      </c>
      <c r="D64" s="35">
        <v>217.9</v>
      </c>
      <c r="E64" s="34">
        <v>51</v>
      </c>
      <c r="F64" s="34">
        <f t="shared" si="5"/>
        <v>51</v>
      </c>
      <c r="G64" s="34">
        <f t="shared" si="3"/>
        <v>-166.9</v>
      </c>
      <c r="H64" s="35">
        <f t="shared" si="4"/>
        <v>23.405231757687012</v>
      </c>
      <c r="I64" s="7"/>
      <c r="K64" s="4"/>
    </row>
    <row r="65" spans="1:11" ht="31.5" hidden="1">
      <c r="A65" s="20" t="s">
        <v>152</v>
      </c>
      <c r="B65" s="9" t="s">
        <v>264</v>
      </c>
      <c r="C65" s="17" t="s">
        <v>21</v>
      </c>
      <c r="D65" s="35"/>
      <c r="E65" s="34"/>
      <c r="F65" s="34">
        <f t="shared" si="5"/>
        <v>0</v>
      </c>
      <c r="G65" s="34">
        <f t="shared" si="3"/>
        <v>0</v>
      </c>
      <c r="H65" s="35" t="e">
        <f t="shared" si="4"/>
        <v>#DIV/0!</v>
      </c>
      <c r="I65" s="7"/>
      <c r="J65" s="7"/>
      <c r="K65" s="7"/>
    </row>
    <row r="66" spans="1:11" ht="18.75" customHeight="1">
      <c r="A66" s="20" t="s">
        <v>152</v>
      </c>
      <c r="B66" s="9" t="s">
        <v>302</v>
      </c>
      <c r="C66" s="17" t="s">
        <v>24</v>
      </c>
      <c r="D66" s="35">
        <v>250</v>
      </c>
      <c r="E66" s="34">
        <v>48.1</v>
      </c>
      <c r="F66" s="34"/>
      <c r="G66" s="34">
        <f t="shared" si="3"/>
        <v>-201.9</v>
      </c>
      <c r="H66" s="35">
        <f t="shared" si="4"/>
        <v>19.240000000000002</v>
      </c>
      <c r="I66" s="7"/>
      <c r="J66" s="7"/>
      <c r="K66" s="7"/>
    </row>
    <row r="67" spans="1:11" ht="31.5">
      <c r="A67" s="20"/>
      <c r="B67" s="14" t="s">
        <v>251</v>
      </c>
      <c r="C67" s="8" t="s">
        <v>356</v>
      </c>
      <c r="D67" s="35">
        <f>SUM(D68:D74)</f>
        <v>26633.5</v>
      </c>
      <c r="E67" s="35">
        <f>SUM(E68:E74)</f>
        <v>5777.6</v>
      </c>
      <c r="F67" s="35">
        <f>SUM(F68:F72)</f>
        <v>5741.8</v>
      </c>
      <c r="G67" s="34">
        <f t="shared" si="3"/>
        <v>-20855.9</v>
      </c>
      <c r="H67" s="35">
        <f t="shared" si="4"/>
        <v>21.69298064467682</v>
      </c>
      <c r="I67" s="7"/>
      <c r="K67" s="4"/>
    </row>
    <row r="68" spans="1:11" ht="19.5" customHeight="1">
      <c r="A68" s="20" t="s">
        <v>131</v>
      </c>
      <c r="B68" s="9" t="s">
        <v>176</v>
      </c>
      <c r="C68" s="6" t="s">
        <v>25</v>
      </c>
      <c r="D68" s="35">
        <v>500</v>
      </c>
      <c r="E68" s="34">
        <v>62.5</v>
      </c>
      <c r="F68" s="34">
        <f aca="true" t="shared" si="6" ref="F68:F73">E68-K67</f>
        <v>62.5</v>
      </c>
      <c r="G68" s="34">
        <f t="shared" si="3"/>
        <v>-437.5</v>
      </c>
      <c r="H68" s="35">
        <f t="shared" si="4"/>
        <v>12.5</v>
      </c>
      <c r="I68" s="7"/>
      <c r="K68" s="4"/>
    </row>
    <row r="69" spans="1:11" ht="19.5" customHeight="1">
      <c r="A69" s="20" t="s">
        <v>131</v>
      </c>
      <c r="B69" s="9" t="s">
        <v>177</v>
      </c>
      <c r="C69" s="6" t="s">
        <v>26</v>
      </c>
      <c r="D69" s="35">
        <v>350</v>
      </c>
      <c r="E69" s="34">
        <v>66.2</v>
      </c>
      <c r="F69" s="34">
        <f t="shared" si="6"/>
        <v>66.2</v>
      </c>
      <c r="G69" s="34">
        <f t="shared" si="3"/>
        <v>-283.8</v>
      </c>
      <c r="H69" s="35">
        <f t="shared" si="4"/>
        <v>18.914285714285715</v>
      </c>
      <c r="I69" s="7"/>
      <c r="K69" s="4"/>
    </row>
    <row r="70" spans="1:11" ht="18.75" customHeight="1">
      <c r="A70" s="20" t="s">
        <v>131</v>
      </c>
      <c r="B70" s="9" t="s">
        <v>178</v>
      </c>
      <c r="C70" s="6" t="s">
        <v>27</v>
      </c>
      <c r="D70" s="35">
        <v>18883.5</v>
      </c>
      <c r="E70" s="34">
        <v>4658.7</v>
      </c>
      <c r="F70" s="34">
        <f t="shared" si="6"/>
        <v>4658.7</v>
      </c>
      <c r="G70" s="34">
        <f t="shared" si="3"/>
        <v>-14224.8</v>
      </c>
      <c r="H70" s="35">
        <f t="shared" si="4"/>
        <v>24.67074430057987</v>
      </c>
      <c r="I70" s="7"/>
      <c r="K70" s="4"/>
    </row>
    <row r="71" spans="1:11" ht="31.5">
      <c r="A71" s="20" t="s">
        <v>131</v>
      </c>
      <c r="B71" s="9" t="s">
        <v>179</v>
      </c>
      <c r="C71" s="6" t="s">
        <v>28</v>
      </c>
      <c r="D71" s="35">
        <v>2600</v>
      </c>
      <c r="E71" s="34">
        <v>535.3</v>
      </c>
      <c r="F71" s="34">
        <f t="shared" si="6"/>
        <v>535.3</v>
      </c>
      <c r="G71" s="34">
        <f t="shared" si="3"/>
        <v>-2064.7</v>
      </c>
      <c r="H71" s="35">
        <f t="shared" si="4"/>
        <v>20.588461538461537</v>
      </c>
      <c r="I71" s="7"/>
      <c r="K71" s="4"/>
    </row>
    <row r="72" spans="1:11" ht="18.75" customHeight="1">
      <c r="A72" s="20" t="s">
        <v>131</v>
      </c>
      <c r="B72" s="9" t="s">
        <v>180</v>
      </c>
      <c r="C72" s="6" t="s">
        <v>29</v>
      </c>
      <c r="D72" s="35">
        <v>3500</v>
      </c>
      <c r="E72" s="34">
        <v>419.1</v>
      </c>
      <c r="F72" s="34">
        <f t="shared" si="6"/>
        <v>419.1</v>
      </c>
      <c r="G72" s="34">
        <f t="shared" si="3"/>
        <v>-3080.9</v>
      </c>
      <c r="H72" s="35">
        <f t="shared" si="4"/>
        <v>11.974285714285715</v>
      </c>
      <c r="I72" s="7"/>
      <c r="K72" s="4"/>
    </row>
    <row r="73" spans="1:11" ht="20.25" customHeight="1">
      <c r="A73" s="20" t="s">
        <v>131</v>
      </c>
      <c r="B73" s="9" t="s">
        <v>246</v>
      </c>
      <c r="C73" s="6" t="s">
        <v>30</v>
      </c>
      <c r="D73" s="35">
        <v>600</v>
      </c>
      <c r="E73" s="34">
        <v>25.5</v>
      </c>
      <c r="F73" s="34">
        <f t="shared" si="6"/>
        <v>25.5</v>
      </c>
      <c r="G73" s="34">
        <f t="shared" si="3"/>
        <v>-574.5</v>
      </c>
      <c r="H73" s="35">
        <f t="shared" si="4"/>
        <v>4.25</v>
      </c>
      <c r="I73" s="7"/>
      <c r="K73" s="4"/>
    </row>
    <row r="74" spans="1:11" ht="17.25" customHeight="1">
      <c r="A74" s="20" t="s">
        <v>131</v>
      </c>
      <c r="B74" s="9" t="s">
        <v>301</v>
      </c>
      <c r="C74" s="6" t="s">
        <v>31</v>
      </c>
      <c r="D74" s="35">
        <v>200</v>
      </c>
      <c r="E74" s="34">
        <v>10.3</v>
      </c>
      <c r="F74" s="34"/>
      <c r="G74" s="34">
        <f t="shared" si="3"/>
        <v>-189.7</v>
      </c>
      <c r="H74" s="35">
        <f t="shared" si="4"/>
        <v>5.15</v>
      </c>
      <c r="I74" s="7"/>
      <c r="K74" s="4"/>
    </row>
    <row r="75" spans="1:11" ht="18" customHeight="1">
      <c r="A75" s="20"/>
      <c r="B75" s="9" t="s">
        <v>266</v>
      </c>
      <c r="C75" s="8" t="s">
        <v>357</v>
      </c>
      <c r="D75" s="35">
        <f>D76+D77+D80+D82+D86+D89+D87+D88+D81+D78+D83+D84+D85+D79</f>
        <v>11940.5</v>
      </c>
      <c r="E75" s="35">
        <f>E76+E77+E80+E82+E86+E89+E87+E88+E81+E78+E83+E84+E85+E79</f>
        <v>4520</v>
      </c>
      <c r="F75" s="35" t="e">
        <f>F76+F77+F80+F82+F86+F89+#REF!+F87+F88+F81+#REF!</f>
        <v>#REF!</v>
      </c>
      <c r="G75" s="34">
        <f t="shared" si="3"/>
        <v>-7420.5</v>
      </c>
      <c r="H75" s="35">
        <f t="shared" si="4"/>
        <v>37.85436120765462</v>
      </c>
      <c r="I75" s="7"/>
      <c r="K75" s="4"/>
    </row>
    <row r="76" spans="1:11" ht="30.75" customHeight="1">
      <c r="A76" s="20" t="s">
        <v>131</v>
      </c>
      <c r="B76" s="9" t="s">
        <v>132</v>
      </c>
      <c r="C76" s="6" t="s">
        <v>32</v>
      </c>
      <c r="D76" s="35">
        <v>3000</v>
      </c>
      <c r="E76" s="34">
        <v>1127.3</v>
      </c>
      <c r="F76" s="34">
        <f>E76-K75</f>
        <v>1127.3</v>
      </c>
      <c r="G76" s="34">
        <f t="shared" si="3"/>
        <v>-1872.7</v>
      </c>
      <c r="H76" s="35">
        <f t="shared" si="4"/>
        <v>37.57666666666666</v>
      </c>
      <c r="I76" s="7"/>
      <c r="K76" s="4"/>
    </row>
    <row r="77" spans="1:11" ht="48" customHeight="1">
      <c r="A77" s="20" t="s">
        <v>130</v>
      </c>
      <c r="B77" s="9" t="s">
        <v>162</v>
      </c>
      <c r="C77" s="6" t="s">
        <v>33</v>
      </c>
      <c r="D77" s="35">
        <v>7127.2</v>
      </c>
      <c r="E77" s="34">
        <v>3179.9</v>
      </c>
      <c r="F77" s="34">
        <f>E77-K76</f>
        <v>3179.9</v>
      </c>
      <c r="G77" s="34">
        <f t="shared" si="3"/>
        <v>-3947.2999999999997</v>
      </c>
      <c r="H77" s="35">
        <f t="shared" si="4"/>
        <v>44.61639914693008</v>
      </c>
      <c r="I77" s="7"/>
      <c r="K77" s="7"/>
    </row>
    <row r="78" spans="1:11" ht="48" customHeight="1">
      <c r="A78" s="20"/>
      <c r="B78" s="9" t="s">
        <v>321</v>
      </c>
      <c r="C78" s="6" t="s">
        <v>34</v>
      </c>
      <c r="D78" s="35">
        <v>0.3</v>
      </c>
      <c r="E78" s="35">
        <v>0.3</v>
      </c>
      <c r="F78" s="34"/>
      <c r="G78" s="34">
        <f t="shared" si="3"/>
        <v>0</v>
      </c>
      <c r="H78" s="35">
        <f t="shared" si="4"/>
        <v>100</v>
      </c>
      <c r="I78" s="7"/>
      <c r="K78" s="7"/>
    </row>
    <row r="79" spans="1:11" ht="47.25" hidden="1">
      <c r="A79" s="20"/>
      <c r="B79" s="9" t="s">
        <v>389</v>
      </c>
      <c r="C79" s="6" t="s">
        <v>390</v>
      </c>
      <c r="D79" s="35"/>
      <c r="E79" s="35"/>
      <c r="F79" s="34"/>
      <c r="G79" s="34">
        <f t="shared" si="3"/>
        <v>0</v>
      </c>
      <c r="H79" s="35" t="e">
        <f t="shared" si="4"/>
        <v>#DIV/0!</v>
      </c>
      <c r="I79" s="7"/>
      <c r="J79" s="36"/>
      <c r="K79" s="7"/>
    </row>
    <row r="80" spans="1:11" ht="34.5" customHeight="1">
      <c r="A80" s="20" t="s">
        <v>134</v>
      </c>
      <c r="B80" s="9" t="s">
        <v>135</v>
      </c>
      <c r="C80" s="12" t="s">
        <v>291</v>
      </c>
      <c r="D80" s="35">
        <v>978.5</v>
      </c>
      <c r="E80" s="35">
        <v>101.6</v>
      </c>
      <c r="F80" s="34">
        <f>E80-K78</f>
        <v>101.6</v>
      </c>
      <c r="G80" s="34">
        <f t="shared" si="3"/>
        <v>-876.9</v>
      </c>
      <c r="H80" s="35">
        <f t="shared" si="4"/>
        <v>10.383239652529381</v>
      </c>
      <c r="I80" s="7"/>
      <c r="K80" s="4"/>
    </row>
    <row r="81" spans="1:11" ht="31.5">
      <c r="A81" s="20" t="s">
        <v>134</v>
      </c>
      <c r="B81" s="9" t="s">
        <v>135</v>
      </c>
      <c r="C81" s="12" t="s">
        <v>410</v>
      </c>
      <c r="D81" s="35">
        <v>49.4</v>
      </c>
      <c r="E81" s="35">
        <v>1.4</v>
      </c>
      <c r="F81" s="34"/>
      <c r="G81" s="34">
        <f t="shared" si="3"/>
        <v>-48</v>
      </c>
      <c r="H81" s="35">
        <f t="shared" si="4"/>
        <v>2.834008097165992</v>
      </c>
      <c r="I81" s="7"/>
      <c r="K81" s="4"/>
    </row>
    <row r="82" spans="1:11" ht="53.25" customHeight="1" hidden="1">
      <c r="A82" s="20" t="s">
        <v>133</v>
      </c>
      <c r="B82" s="9" t="s">
        <v>135</v>
      </c>
      <c r="C82" s="6" t="s">
        <v>366</v>
      </c>
      <c r="D82" s="35"/>
      <c r="E82" s="34"/>
      <c r="F82" s="34" t="e">
        <f>E82-#REF!</f>
        <v>#REF!</v>
      </c>
      <c r="G82" s="34">
        <f t="shared" si="3"/>
        <v>0</v>
      </c>
      <c r="H82" s="35" t="e">
        <f t="shared" si="4"/>
        <v>#DIV/0!</v>
      </c>
      <c r="I82" s="7"/>
      <c r="K82" s="4"/>
    </row>
    <row r="83" spans="1:11" ht="0.75" customHeight="1" hidden="1">
      <c r="A83" s="20"/>
      <c r="B83" s="9" t="s">
        <v>305</v>
      </c>
      <c r="C83" s="6" t="s">
        <v>365</v>
      </c>
      <c r="D83" s="35"/>
      <c r="E83" s="34"/>
      <c r="F83" s="34"/>
      <c r="G83" s="34">
        <f t="shared" si="3"/>
        <v>0</v>
      </c>
      <c r="H83" s="35" t="e">
        <f t="shared" si="4"/>
        <v>#DIV/0!</v>
      </c>
      <c r="I83" s="7"/>
      <c r="K83" s="4"/>
    </row>
    <row r="84" spans="1:11" ht="0.75" customHeight="1" hidden="1">
      <c r="A84" s="20"/>
      <c r="B84" s="9" t="s">
        <v>305</v>
      </c>
      <c r="C84" s="8" t="s">
        <v>364</v>
      </c>
      <c r="D84" s="35"/>
      <c r="E84" s="34"/>
      <c r="F84" s="34"/>
      <c r="G84" s="34">
        <f t="shared" si="3"/>
        <v>0</v>
      </c>
      <c r="H84" s="35" t="e">
        <f t="shared" si="4"/>
        <v>#DIV/0!</v>
      </c>
      <c r="I84" s="7"/>
      <c r="K84" s="4"/>
    </row>
    <row r="85" spans="1:11" ht="40.5" customHeight="1">
      <c r="A85" s="20"/>
      <c r="B85" s="9" t="s">
        <v>345</v>
      </c>
      <c r="C85" s="12" t="s">
        <v>391</v>
      </c>
      <c r="D85" s="35">
        <v>270</v>
      </c>
      <c r="E85" s="34">
        <v>58.6</v>
      </c>
      <c r="F85" s="34"/>
      <c r="G85" s="34">
        <f t="shared" si="3"/>
        <v>-211.4</v>
      </c>
      <c r="H85" s="35">
        <f t="shared" si="4"/>
        <v>21.703703703703706</v>
      </c>
      <c r="I85" s="7"/>
      <c r="K85" s="4"/>
    </row>
    <row r="86" spans="1:11" ht="31.5">
      <c r="A86" s="20" t="s">
        <v>134</v>
      </c>
      <c r="B86" s="9" t="s">
        <v>163</v>
      </c>
      <c r="C86" s="12" t="s">
        <v>290</v>
      </c>
      <c r="D86" s="35">
        <v>413.5</v>
      </c>
      <c r="E86" s="34">
        <v>31.2</v>
      </c>
      <c r="F86" s="34">
        <f>E86-K82</f>
        <v>31.2</v>
      </c>
      <c r="G86" s="34">
        <f t="shared" si="3"/>
        <v>-382.3</v>
      </c>
      <c r="H86" s="35">
        <f t="shared" si="4"/>
        <v>7.545344619105199</v>
      </c>
      <c r="I86" s="7"/>
      <c r="K86" s="4"/>
    </row>
    <row r="87" spans="1:11" ht="63" hidden="1">
      <c r="A87" s="20"/>
      <c r="B87" s="9" t="s">
        <v>163</v>
      </c>
      <c r="C87" s="12" t="s">
        <v>297</v>
      </c>
      <c r="D87" s="35"/>
      <c r="E87" s="34"/>
      <c r="F87" s="34"/>
      <c r="G87" s="34">
        <f t="shared" si="3"/>
        <v>0</v>
      </c>
      <c r="H87" s="35" t="e">
        <f t="shared" si="4"/>
        <v>#DIV/0!</v>
      </c>
      <c r="I87" s="7"/>
      <c r="K87" s="4"/>
    </row>
    <row r="88" spans="1:11" ht="31.5">
      <c r="A88" s="20" t="s">
        <v>134</v>
      </c>
      <c r="B88" s="9" t="s">
        <v>163</v>
      </c>
      <c r="C88" s="12" t="s">
        <v>36</v>
      </c>
      <c r="D88" s="35">
        <v>74</v>
      </c>
      <c r="E88" s="34">
        <v>16.2</v>
      </c>
      <c r="F88" s="34"/>
      <c r="G88" s="34">
        <f t="shared" si="3"/>
        <v>-57.8</v>
      </c>
      <c r="H88" s="35">
        <f t="shared" si="4"/>
        <v>21.89189189189189</v>
      </c>
      <c r="I88" s="7"/>
      <c r="K88" s="4"/>
    </row>
    <row r="89" spans="1:11" ht="33.75" customHeight="1">
      <c r="A89" s="20" t="s">
        <v>134</v>
      </c>
      <c r="B89" s="11" t="s">
        <v>223</v>
      </c>
      <c r="C89" s="8" t="s">
        <v>37</v>
      </c>
      <c r="D89" s="35">
        <v>27.6</v>
      </c>
      <c r="E89" s="34">
        <v>3.5</v>
      </c>
      <c r="F89" s="34">
        <f>E89-K86</f>
        <v>3.5</v>
      </c>
      <c r="G89" s="34">
        <f t="shared" si="3"/>
        <v>-24.1</v>
      </c>
      <c r="H89" s="35">
        <f t="shared" si="4"/>
        <v>12.681159420289854</v>
      </c>
      <c r="I89" s="7"/>
      <c r="K89" s="4"/>
    </row>
    <row r="90" spans="1:11" ht="63">
      <c r="A90" s="50" t="s">
        <v>131</v>
      </c>
      <c r="B90" s="11" t="s">
        <v>424</v>
      </c>
      <c r="C90" s="94" t="s">
        <v>438</v>
      </c>
      <c r="D90" s="35">
        <v>25</v>
      </c>
      <c r="E90" s="34">
        <v>1.5</v>
      </c>
      <c r="F90" s="34">
        <f>E90-K89</f>
        <v>1.5</v>
      </c>
      <c r="G90" s="34">
        <f t="shared" si="3"/>
        <v>-23.5</v>
      </c>
      <c r="H90" s="35">
        <f t="shared" si="4"/>
        <v>6</v>
      </c>
      <c r="I90" s="7"/>
      <c r="K90" s="7"/>
    </row>
    <row r="91" spans="1:11" ht="48.75" customHeight="1">
      <c r="A91" s="50" t="s">
        <v>131</v>
      </c>
      <c r="B91" s="9" t="s">
        <v>441</v>
      </c>
      <c r="C91" s="6" t="s">
        <v>440</v>
      </c>
      <c r="D91" s="35">
        <v>5</v>
      </c>
      <c r="E91" s="34">
        <v>0</v>
      </c>
      <c r="F91" s="34"/>
      <c r="G91" s="34">
        <f t="shared" si="3"/>
        <v>-5</v>
      </c>
      <c r="H91" s="35">
        <f t="shared" si="4"/>
        <v>0</v>
      </c>
      <c r="I91" s="7"/>
      <c r="K91" s="7"/>
    </row>
    <row r="92" spans="1:11" ht="15.75">
      <c r="A92" s="20" t="s">
        <v>131</v>
      </c>
      <c r="B92" s="14" t="s">
        <v>252</v>
      </c>
      <c r="C92" s="12" t="s">
        <v>253</v>
      </c>
      <c r="D92" s="35">
        <f>SUM(D93:D102)</f>
        <v>837.5</v>
      </c>
      <c r="E92" s="35">
        <f>SUM(E93:E102)</f>
        <v>132.3</v>
      </c>
      <c r="F92" s="35">
        <f>SUM(F93:F102)</f>
        <v>127.5</v>
      </c>
      <c r="G92" s="34">
        <f t="shared" si="3"/>
        <v>-705.2</v>
      </c>
      <c r="H92" s="35">
        <f t="shared" si="4"/>
        <v>15.797014925373135</v>
      </c>
      <c r="I92" s="7"/>
      <c r="K92" s="4"/>
    </row>
    <row r="93" spans="1:11" ht="32.25" customHeight="1">
      <c r="A93" s="20" t="s">
        <v>131</v>
      </c>
      <c r="B93" s="9" t="s">
        <v>190</v>
      </c>
      <c r="C93" s="12" t="s">
        <v>314</v>
      </c>
      <c r="D93" s="35">
        <v>787.5</v>
      </c>
      <c r="E93" s="34">
        <v>127.5</v>
      </c>
      <c r="F93" s="34">
        <f>E93-K92</f>
        <v>127.5</v>
      </c>
      <c r="G93" s="34">
        <f t="shared" si="3"/>
        <v>-660</v>
      </c>
      <c r="H93" s="35">
        <f t="shared" si="4"/>
        <v>16.19047619047619</v>
      </c>
      <c r="I93" s="7"/>
      <c r="J93" s="36"/>
      <c r="K93" s="4"/>
    </row>
    <row r="94" spans="1:11" ht="47.25" hidden="1">
      <c r="A94" s="20" t="s">
        <v>131</v>
      </c>
      <c r="B94" s="9" t="s">
        <v>441</v>
      </c>
      <c r="C94" s="73" t="s">
        <v>440</v>
      </c>
      <c r="D94" s="35"/>
      <c r="E94" s="34"/>
      <c r="F94" s="34">
        <f>E94-K93</f>
        <v>0</v>
      </c>
      <c r="G94" s="34">
        <f t="shared" si="3"/>
        <v>0</v>
      </c>
      <c r="H94" s="35" t="e">
        <f t="shared" si="4"/>
        <v>#DIV/0!</v>
      </c>
      <c r="I94" s="7"/>
      <c r="K94" s="4"/>
    </row>
    <row r="95" spans="1:11" ht="18" customHeight="1" hidden="1">
      <c r="A95" s="20" t="s">
        <v>131</v>
      </c>
      <c r="B95" s="9" t="s">
        <v>191</v>
      </c>
      <c r="C95" s="12" t="s">
        <v>300</v>
      </c>
      <c r="D95" s="35"/>
      <c r="E95" s="34"/>
      <c r="F95" s="34">
        <f>E95-K94</f>
        <v>0</v>
      </c>
      <c r="G95" s="34">
        <f t="shared" si="3"/>
        <v>0</v>
      </c>
      <c r="H95" s="35" t="e">
        <f t="shared" si="4"/>
        <v>#DIV/0!</v>
      </c>
      <c r="I95" s="7"/>
      <c r="K95" s="7"/>
    </row>
    <row r="96" spans="1:11" ht="63" hidden="1">
      <c r="A96" s="20"/>
      <c r="B96" s="9" t="s">
        <v>190</v>
      </c>
      <c r="C96" s="12" t="s">
        <v>72</v>
      </c>
      <c r="D96" s="35"/>
      <c r="E96" s="34"/>
      <c r="F96" s="34"/>
      <c r="G96" s="34">
        <f t="shared" si="3"/>
        <v>0</v>
      </c>
      <c r="H96" s="35" t="e">
        <f t="shared" si="4"/>
        <v>#DIV/0!</v>
      </c>
      <c r="I96" s="7"/>
      <c r="K96" s="7"/>
    </row>
    <row r="97" spans="1:11" ht="63" hidden="1">
      <c r="A97" s="20"/>
      <c r="B97" s="9" t="s">
        <v>191</v>
      </c>
      <c r="C97" s="12" t="s">
        <v>94</v>
      </c>
      <c r="D97" s="35"/>
      <c r="E97" s="34"/>
      <c r="F97" s="34"/>
      <c r="G97" s="34">
        <f t="shared" si="3"/>
        <v>0</v>
      </c>
      <c r="H97" s="35" t="e">
        <f t="shared" si="4"/>
        <v>#DIV/0!</v>
      </c>
      <c r="I97" s="7"/>
      <c r="K97" s="7"/>
    </row>
    <row r="98" spans="1:11" ht="53.25" customHeight="1">
      <c r="A98" s="20"/>
      <c r="B98" s="9" t="s">
        <v>191</v>
      </c>
      <c r="C98" s="75" t="s">
        <v>439</v>
      </c>
      <c r="D98" s="35">
        <v>50</v>
      </c>
      <c r="E98" s="34">
        <v>4.8</v>
      </c>
      <c r="F98" s="34"/>
      <c r="G98" s="34">
        <f t="shared" si="3"/>
        <v>-45.2</v>
      </c>
      <c r="H98" s="35">
        <f t="shared" si="4"/>
        <v>9.6</v>
      </c>
      <c r="I98" s="7"/>
      <c r="K98" s="7"/>
    </row>
    <row r="99" spans="1:11" ht="48.75" customHeight="1" hidden="1">
      <c r="A99" s="20" t="s">
        <v>131</v>
      </c>
      <c r="B99" s="9" t="s">
        <v>191</v>
      </c>
      <c r="C99" s="6" t="s">
        <v>95</v>
      </c>
      <c r="D99" s="35">
        <v>0</v>
      </c>
      <c r="E99" s="34">
        <v>0</v>
      </c>
      <c r="F99" s="34"/>
      <c r="G99" s="34">
        <f t="shared" si="3"/>
        <v>0</v>
      </c>
      <c r="H99" s="35" t="e">
        <f t="shared" si="4"/>
        <v>#DIV/0!</v>
      </c>
      <c r="I99" s="7"/>
      <c r="K99" s="7"/>
    </row>
    <row r="100" spans="1:11" ht="64.5" customHeight="1" hidden="1">
      <c r="A100" s="20"/>
      <c r="B100" s="9" t="s">
        <v>341</v>
      </c>
      <c r="C100" s="6" t="s">
        <v>38</v>
      </c>
      <c r="D100" s="35"/>
      <c r="E100" s="34"/>
      <c r="F100" s="34"/>
      <c r="G100" s="34">
        <f t="shared" si="3"/>
        <v>0</v>
      </c>
      <c r="H100" s="35" t="e">
        <f t="shared" si="4"/>
        <v>#DIV/0!</v>
      </c>
      <c r="I100" s="7"/>
      <c r="K100" s="7"/>
    </row>
    <row r="101" spans="1:11" ht="17.25" customHeight="1" hidden="1">
      <c r="A101" s="20"/>
      <c r="B101" s="9" t="s">
        <v>341</v>
      </c>
      <c r="C101" s="6" t="s">
        <v>44</v>
      </c>
      <c r="D101" s="35"/>
      <c r="E101" s="34"/>
      <c r="F101" s="34"/>
      <c r="G101" s="34">
        <f t="shared" si="3"/>
        <v>0</v>
      </c>
      <c r="H101" s="35" t="e">
        <f t="shared" si="4"/>
        <v>#DIV/0!</v>
      </c>
      <c r="I101" s="7"/>
      <c r="K101" s="7"/>
    </row>
    <row r="102" spans="1:11" ht="15.75" customHeight="1" hidden="1">
      <c r="A102" s="20"/>
      <c r="B102" s="9" t="s">
        <v>311</v>
      </c>
      <c r="C102" s="12" t="s">
        <v>315</v>
      </c>
      <c r="D102" s="35"/>
      <c r="E102" s="34"/>
      <c r="F102" s="34"/>
      <c r="G102" s="34">
        <f t="shared" si="3"/>
        <v>0</v>
      </c>
      <c r="H102" s="35" t="e">
        <f t="shared" si="4"/>
        <v>#DIV/0!</v>
      </c>
      <c r="I102" s="7"/>
      <c r="K102" s="7"/>
    </row>
    <row r="103" spans="1:11" ht="15.75">
      <c r="A103" s="20"/>
      <c r="B103" s="9" t="s">
        <v>136</v>
      </c>
      <c r="C103" s="12" t="s">
        <v>358</v>
      </c>
      <c r="D103" s="35">
        <f>SUM(D104:D108)</f>
        <v>3027</v>
      </c>
      <c r="E103" s="35">
        <f>SUM(E104:E108)</f>
        <v>612.3000000000001</v>
      </c>
      <c r="F103" s="35">
        <f>SUM(F104:F108)</f>
        <v>578.1</v>
      </c>
      <c r="G103" s="34">
        <f t="shared" si="3"/>
        <v>-2414.7</v>
      </c>
      <c r="H103" s="35">
        <f t="shared" si="4"/>
        <v>20.22794846382557</v>
      </c>
      <c r="I103" s="7"/>
      <c r="K103" s="7"/>
    </row>
    <row r="104" spans="1:11" ht="65.25" customHeight="1">
      <c r="A104" s="20" t="s">
        <v>137</v>
      </c>
      <c r="B104" s="9" t="s">
        <v>138</v>
      </c>
      <c r="C104" s="12" t="s">
        <v>334</v>
      </c>
      <c r="D104" s="35">
        <v>2557.7</v>
      </c>
      <c r="E104" s="35">
        <v>513.9</v>
      </c>
      <c r="F104" s="34">
        <f>E104-K103</f>
        <v>513.9</v>
      </c>
      <c r="G104" s="34">
        <f t="shared" si="3"/>
        <v>-2043.7999999999997</v>
      </c>
      <c r="H104" s="35">
        <f t="shared" si="4"/>
        <v>20.09227039918677</v>
      </c>
      <c r="I104" s="7"/>
      <c r="K104" s="4"/>
    </row>
    <row r="105" spans="1:11" ht="79.5" customHeight="1">
      <c r="A105" s="20" t="s">
        <v>137</v>
      </c>
      <c r="B105" s="9" t="s">
        <v>307</v>
      </c>
      <c r="C105" s="6" t="s">
        <v>211</v>
      </c>
      <c r="D105" s="35">
        <v>150</v>
      </c>
      <c r="E105" s="35">
        <v>34.2</v>
      </c>
      <c r="F105" s="34"/>
      <c r="G105" s="34">
        <f t="shared" si="3"/>
        <v>-115.8</v>
      </c>
      <c r="H105" s="35">
        <f t="shared" si="4"/>
        <v>22.8</v>
      </c>
      <c r="I105" s="7"/>
      <c r="K105" s="4"/>
    </row>
    <row r="106" spans="1:11" ht="48" customHeight="1">
      <c r="A106" s="20" t="s">
        <v>130</v>
      </c>
      <c r="B106" s="9" t="s">
        <v>139</v>
      </c>
      <c r="C106" s="6" t="s">
        <v>288</v>
      </c>
      <c r="D106" s="35">
        <v>225</v>
      </c>
      <c r="E106" s="34">
        <v>44.6</v>
      </c>
      <c r="F106" s="34">
        <f>E106-K104</f>
        <v>44.6</v>
      </c>
      <c r="G106" s="34">
        <f t="shared" si="3"/>
        <v>-180.4</v>
      </c>
      <c r="H106" s="35">
        <f t="shared" si="4"/>
        <v>19.822222222222223</v>
      </c>
      <c r="I106" s="7"/>
      <c r="K106" s="7"/>
    </row>
    <row r="107" spans="1:11" ht="79.5" customHeight="1">
      <c r="A107" s="20" t="s">
        <v>128</v>
      </c>
      <c r="B107" s="9" t="s">
        <v>140</v>
      </c>
      <c r="C107" s="8" t="s">
        <v>289</v>
      </c>
      <c r="D107" s="35">
        <v>94.3</v>
      </c>
      <c r="E107" s="35">
        <v>19.6</v>
      </c>
      <c r="F107" s="34">
        <f>E107-K106</f>
        <v>19.6</v>
      </c>
      <c r="G107" s="34">
        <f t="shared" si="3"/>
        <v>-74.69999999999999</v>
      </c>
      <c r="H107" s="35">
        <f t="shared" si="4"/>
        <v>20.7847295864263</v>
      </c>
      <c r="I107" s="7"/>
      <c r="K107" s="4"/>
    </row>
    <row r="108" spans="1:11" ht="31.5" hidden="1">
      <c r="A108" s="20" t="s">
        <v>134</v>
      </c>
      <c r="B108" s="9" t="s">
        <v>141</v>
      </c>
      <c r="C108" s="8" t="s">
        <v>273</v>
      </c>
      <c r="D108" s="35">
        <v>0</v>
      </c>
      <c r="E108" s="34">
        <v>0</v>
      </c>
      <c r="F108" s="34">
        <f>E108-K107</f>
        <v>0</v>
      </c>
      <c r="G108" s="34">
        <f t="shared" si="3"/>
        <v>0</v>
      </c>
      <c r="H108" s="35" t="e">
        <f t="shared" si="4"/>
        <v>#DIV/0!</v>
      </c>
      <c r="I108" s="7"/>
      <c r="K108" s="4"/>
    </row>
    <row r="109" spans="1:11" ht="15.75">
      <c r="A109" s="20"/>
      <c r="B109" s="9" t="s">
        <v>142</v>
      </c>
      <c r="C109" s="12" t="s">
        <v>253</v>
      </c>
      <c r="D109" s="35">
        <f>D110+D111+D112</f>
        <v>4009.4</v>
      </c>
      <c r="E109" s="35">
        <f>E110+E111+E112</f>
        <v>1066.3000000000002</v>
      </c>
      <c r="F109" s="35">
        <f>F110+F111+F112</f>
        <v>1061.9</v>
      </c>
      <c r="G109" s="34">
        <f aca="true" t="shared" si="7" ref="G109:G173">E109-D109</f>
        <v>-2943.1</v>
      </c>
      <c r="H109" s="35">
        <f aca="true" t="shared" si="8" ref="H109:H158">E109/D109*100</f>
        <v>26.595001745897147</v>
      </c>
      <c r="I109" s="7"/>
      <c r="K109" s="4"/>
    </row>
    <row r="110" spans="1:11" ht="31.5">
      <c r="A110" s="20" t="s">
        <v>133</v>
      </c>
      <c r="B110" s="9" t="s">
        <v>142</v>
      </c>
      <c r="C110" s="12" t="s">
        <v>39</v>
      </c>
      <c r="D110" s="35">
        <v>4000</v>
      </c>
      <c r="E110" s="34">
        <v>1061.9</v>
      </c>
      <c r="F110" s="34">
        <f>E110-K109</f>
        <v>1061.9</v>
      </c>
      <c r="G110" s="34">
        <f t="shared" si="7"/>
        <v>-2938.1</v>
      </c>
      <c r="H110" s="35">
        <f t="shared" si="8"/>
        <v>26.547500000000003</v>
      </c>
      <c r="I110" s="7"/>
      <c r="K110" s="4"/>
    </row>
    <row r="111" spans="1:11" ht="47.25">
      <c r="A111" s="20"/>
      <c r="B111" s="9" t="s">
        <v>267</v>
      </c>
      <c r="C111" s="12" t="s">
        <v>40</v>
      </c>
      <c r="D111" s="35">
        <v>9</v>
      </c>
      <c r="E111" s="34">
        <v>4.4</v>
      </c>
      <c r="F111" s="34"/>
      <c r="G111" s="34">
        <f t="shared" si="7"/>
        <v>-4.6</v>
      </c>
      <c r="H111" s="35">
        <f t="shared" si="8"/>
        <v>48.88888888888889</v>
      </c>
      <c r="I111" s="7"/>
      <c r="K111" s="4"/>
    </row>
    <row r="112" spans="1:11" ht="31.5">
      <c r="A112" s="20"/>
      <c r="B112" s="9" t="s">
        <v>268</v>
      </c>
      <c r="C112" s="12" t="s">
        <v>41</v>
      </c>
      <c r="D112" s="35">
        <v>0.4</v>
      </c>
      <c r="E112" s="34">
        <v>0</v>
      </c>
      <c r="F112" s="34"/>
      <c r="G112" s="34">
        <f t="shared" si="7"/>
        <v>-0.4</v>
      </c>
      <c r="H112" s="35">
        <f t="shared" si="8"/>
        <v>0</v>
      </c>
      <c r="I112" s="7" t="s">
        <v>197</v>
      </c>
      <c r="K112" s="7"/>
    </row>
    <row r="113" spans="1:11" ht="16.5" customHeight="1">
      <c r="A113" s="50" t="s">
        <v>224</v>
      </c>
      <c r="B113" s="11" t="s">
        <v>143</v>
      </c>
      <c r="C113" s="6" t="s">
        <v>359</v>
      </c>
      <c r="D113" s="35">
        <f>SUM(D114:D121)</f>
        <v>11397.900000000001</v>
      </c>
      <c r="E113" s="35">
        <f>SUM(E114:E121)</f>
        <v>2153.7</v>
      </c>
      <c r="F113" s="35">
        <f>SUM(F114:F119)</f>
        <v>2153.7</v>
      </c>
      <c r="G113" s="34">
        <f t="shared" si="7"/>
        <v>-9244.2</v>
      </c>
      <c r="H113" s="35">
        <f t="shared" si="8"/>
        <v>18.89558602900534</v>
      </c>
      <c r="I113" s="7" t="s">
        <v>198</v>
      </c>
      <c r="K113" s="4"/>
    </row>
    <row r="114" spans="1:11" ht="47.25">
      <c r="A114" s="20" t="s">
        <v>144</v>
      </c>
      <c r="B114" s="9" t="s">
        <v>304</v>
      </c>
      <c r="C114" s="6" t="s">
        <v>403</v>
      </c>
      <c r="D114" s="35">
        <v>776.2</v>
      </c>
      <c r="E114" s="34">
        <v>0</v>
      </c>
      <c r="F114" s="34">
        <f>E114-K113</f>
        <v>0</v>
      </c>
      <c r="G114" s="34">
        <f t="shared" si="7"/>
        <v>-776.2</v>
      </c>
      <c r="H114" s="35">
        <f t="shared" si="8"/>
        <v>0</v>
      </c>
      <c r="I114" s="7"/>
      <c r="K114" s="4"/>
    </row>
    <row r="115" spans="1:11" ht="47.25" hidden="1">
      <c r="A115" s="20" t="s">
        <v>144</v>
      </c>
      <c r="B115" s="9" t="s">
        <v>320</v>
      </c>
      <c r="C115" s="6" t="s">
        <v>403</v>
      </c>
      <c r="D115" s="35"/>
      <c r="E115" s="34"/>
      <c r="F115" s="34">
        <f>E115-K114</f>
        <v>0</v>
      </c>
      <c r="G115" s="34">
        <f t="shared" si="7"/>
        <v>0</v>
      </c>
      <c r="H115" s="35" t="e">
        <f t="shared" si="8"/>
        <v>#DIV/0!</v>
      </c>
      <c r="I115" s="7"/>
      <c r="K115" s="4"/>
    </row>
    <row r="116" spans="1:11" ht="31.5" hidden="1">
      <c r="A116" s="20" t="s">
        <v>144</v>
      </c>
      <c r="B116" s="9" t="s">
        <v>320</v>
      </c>
      <c r="C116" s="18" t="s">
        <v>404</v>
      </c>
      <c r="D116" s="35"/>
      <c r="E116" s="34"/>
      <c r="F116" s="34"/>
      <c r="G116" s="34">
        <f t="shared" si="7"/>
        <v>0</v>
      </c>
      <c r="H116" s="35" t="e">
        <f t="shared" si="8"/>
        <v>#DIV/0!</v>
      </c>
      <c r="I116" s="7"/>
      <c r="K116" s="4"/>
    </row>
    <row r="117" spans="1:11" ht="47.25" customHeight="1" hidden="1">
      <c r="A117" s="20" t="s">
        <v>146</v>
      </c>
      <c r="B117" s="9" t="s">
        <v>303</v>
      </c>
      <c r="C117" s="18" t="s">
        <v>402</v>
      </c>
      <c r="D117" s="35"/>
      <c r="E117" s="34"/>
      <c r="F117" s="34">
        <f>E117-K115</f>
        <v>0</v>
      </c>
      <c r="G117" s="34">
        <f t="shared" si="7"/>
        <v>0</v>
      </c>
      <c r="H117" s="35" t="e">
        <f t="shared" si="8"/>
        <v>#DIV/0!</v>
      </c>
      <c r="I117" s="7"/>
      <c r="K117" s="4"/>
    </row>
    <row r="118" spans="1:11" ht="47.25" hidden="1">
      <c r="A118" s="20"/>
      <c r="B118" s="9" t="s">
        <v>147</v>
      </c>
      <c r="C118" s="8" t="s">
        <v>70</v>
      </c>
      <c r="D118" s="35"/>
      <c r="E118" s="34"/>
      <c r="F118" s="34"/>
      <c r="G118" s="34">
        <f t="shared" si="7"/>
        <v>0</v>
      </c>
      <c r="H118" s="35" t="e">
        <f t="shared" si="8"/>
        <v>#DIV/0!</v>
      </c>
      <c r="I118" s="7"/>
      <c r="K118" s="4"/>
    </row>
    <row r="119" spans="1:11" ht="47.25" customHeight="1">
      <c r="A119" s="20" t="s">
        <v>146</v>
      </c>
      <c r="B119" s="9" t="s">
        <v>147</v>
      </c>
      <c r="C119" s="6" t="s">
        <v>444</v>
      </c>
      <c r="D119" s="35">
        <v>10401.7</v>
      </c>
      <c r="E119" s="34">
        <v>2153.7</v>
      </c>
      <c r="F119" s="34">
        <f>E119-K117</f>
        <v>2153.7</v>
      </c>
      <c r="G119" s="34">
        <f t="shared" si="7"/>
        <v>-8248</v>
      </c>
      <c r="H119" s="35">
        <f t="shared" si="8"/>
        <v>20.70526933097474</v>
      </c>
      <c r="I119" s="7"/>
      <c r="K119" s="7"/>
    </row>
    <row r="120" spans="1:11" ht="47.25">
      <c r="A120" s="20"/>
      <c r="B120" s="9" t="s">
        <v>147</v>
      </c>
      <c r="C120" s="6" t="s">
        <v>442</v>
      </c>
      <c r="D120" s="35">
        <v>20</v>
      </c>
      <c r="E120" s="34">
        <v>0</v>
      </c>
      <c r="F120" s="34"/>
      <c r="G120" s="34">
        <f t="shared" si="7"/>
        <v>-20</v>
      </c>
      <c r="H120" s="35">
        <f t="shared" si="8"/>
        <v>0</v>
      </c>
      <c r="I120" s="7"/>
      <c r="K120" s="7"/>
    </row>
    <row r="121" spans="1:11" ht="47.25">
      <c r="A121" s="20"/>
      <c r="B121" s="9" t="s">
        <v>147</v>
      </c>
      <c r="C121" s="6" t="s">
        <v>443</v>
      </c>
      <c r="D121" s="35">
        <v>200</v>
      </c>
      <c r="E121" s="34">
        <v>0</v>
      </c>
      <c r="F121" s="34"/>
      <c r="G121" s="34">
        <f t="shared" si="7"/>
        <v>-200</v>
      </c>
      <c r="H121" s="35">
        <f t="shared" si="8"/>
        <v>0</v>
      </c>
      <c r="I121" s="7"/>
      <c r="K121" s="7"/>
    </row>
    <row r="122" spans="1:11" ht="15.75">
      <c r="A122" s="50" t="s">
        <v>148</v>
      </c>
      <c r="B122" s="11" t="s">
        <v>161</v>
      </c>
      <c r="C122" s="6" t="s">
        <v>360</v>
      </c>
      <c r="D122" s="35">
        <f>SUM(D123:D128)</f>
        <v>4240.6</v>
      </c>
      <c r="E122" s="35">
        <f>SUM(E123:E128)</f>
        <v>942.3000000000001</v>
      </c>
      <c r="F122" s="35" t="e">
        <f>SUM(F123:F128)</f>
        <v>#REF!</v>
      </c>
      <c r="G122" s="34">
        <f t="shared" si="7"/>
        <v>-3298.3</v>
      </c>
      <c r="H122" s="35">
        <f t="shared" si="8"/>
        <v>22.220912135075224</v>
      </c>
      <c r="I122" s="7"/>
      <c r="K122" s="4"/>
    </row>
    <row r="123" spans="1:11" ht="15.75">
      <c r="A123" s="20" t="s">
        <v>148</v>
      </c>
      <c r="B123" s="9" t="s">
        <v>254</v>
      </c>
      <c r="C123" s="12" t="s">
        <v>257</v>
      </c>
      <c r="D123" s="35">
        <v>582.1</v>
      </c>
      <c r="E123" s="34">
        <v>130.1</v>
      </c>
      <c r="F123" s="34">
        <f>E123-K122</f>
        <v>130.1</v>
      </c>
      <c r="G123" s="34">
        <f t="shared" si="7"/>
        <v>-452</v>
      </c>
      <c r="H123" s="35">
        <f t="shared" si="8"/>
        <v>22.35011166466243</v>
      </c>
      <c r="I123" s="7"/>
      <c r="K123" s="4"/>
    </row>
    <row r="124" spans="1:11" ht="15.75">
      <c r="A124" s="20" t="s">
        <v>148</v>
      </c>
      <c r="B124" s="9" t="s">
        <v>255</v>
      </c>
      <c r="C124" s="12" t="s">
        <v>259</v>
      </c>
      <c r="D124" s="35">
        <v>354.1</v>
      </c>
      <c r="E124" s="34">
        <v>88.7</v>
      </c>
      <c r="F124" s="34">
        <f>E124-K123</f>
        <v>88.7</v>
      </c>
      <c r="G124" s="34">
        <f t="shared" si="7"/>
        <v>-265.40000000000003</v>
      </c>
      <c r="H124" s="35">
        <f t="shared" si="8"/>
        <v>25.04942106749506</v>
      </c>
      <c r="I124" s="7"/>
      <c r="K124" s="4"/>
    </row>
    <row r="125" spans="1:11" ht="18" customHeight="1">
      <c r="A125" s="20" t="s">
        <v>148</v>
      </c>
      <c r="B125" s="9" t="s">
        <v>256</v>
      </c>
      <c r="C125" s="12" t="s">
        <v>258</v>
      </c>
      <c r="D125" s="35">
        <v>2754.6</v>
      </c>
      <c r="E125" s="34">
        <v>587.6</v>
      </c>
      <c r="F125" s="34" t="e">
        <f>E125-#REF!</f>
        <v>#REF!</v>
      </c>
      <c r="G125" s="34">
        <f t="shared" si="7"/>
        <v>-2167</v>
      </c>
      <c r="H125" s="35">
        <f t="shared" si="8"/>
        <v>21.331590793581647</v>
      </c>
      <c r="I125" s="7"/>
      <c r="K125" s="4"/>
    </row>
    <row r="126" spans="1:11" ht="63" hidden="1">
      <c r="A126" s="20" t="s">
        <v>186</v>
      </c>
      <c r="B126" s="9" t="s">
        <v>242</v>
      </c>
      <c r="C126" s="12" t="s">
        <v>241</v>
      </c>
      <c r="D126" s="35"/>
      <c r="E126" s="34"/>
      <c r="F126" s="34">
        <f>E126-K125</f>
        <v>0</v>
      </c>
      <c r="G126" s="34">
        <f t="shared" si="7"/>
        <v>0</v>
      </c>
      <c r="H126" s="35" t="e">
        <f t="shared" si="8"/>
        <v>#DIV/0!</v>
      </c>
      <c r="I126" s="7"/>
      <c r="K126" s="4"/>
    </row>
    <row r="127" spans="1:11" ht="15.75">
      <c r="A127" s="20" t="s">
        <v>148</v>
      </c>
      <c r="B127" s="9" t="s">
        <v>234</v>
      </c>
      <c r="C127" s="12" t="s">
        <v>214</v>
      </c>
      <c r="D127" s="35">
        <v>353.8</v>
      </c>
      <c r="E127" s="34">
        <v>78.8</v>
      </c>
      <c r="F127" s="34">
        <f>E127-K126</f>
        <v>78.8</v>
      </c>
      <c r="G127" s="34">
        <f t="shared" si="7"/>
        <v>-275</v>
      </c>
      <c r="H127" s="35">
        <f t="shared" si="8"/>
        <v>22.27247032221594</v>
      </c>
      <c r="I127" s="7"/>
      <c r="K127" s="4"/>
    </row>
    <row r="128" spans="1:11" ht="50.25" customHeight="1">
      <c r="A128" s="20" t="s">
        <v>235</v>
      </c>
      <c r="B128" s="9" t="s">
        <v>234</v>
      </c>
      <c r="C128" s="12" t="s">
        <v>292</v>
      </c>
      <c r="D128" s="35">
        <v>196</v>
      </c>
      <c r="E128" s="34">
        <v>57.1</v>
      </c>
      <c r="F128" s="34">
        <f>E128-K127</f>
        <v>57.1</v>
      </c>
      <c r="G128" s="34">
        <f t="shared" si="7"/>
        <v>-138.9</v>
      </c>
      <c r="H128" s="35">
        <f t="shared" si="8"/>
        <v>29.132653061224488</v>
      </c>
      <c r="I128" s="7"/>
      <c r="K128" s="7"/>
    </row>
    <row r="129" spans="1:11" ht="19.5" customHeight="1">
      <c r="A129" s="20" t="s">
        <v>225</v>
      </c>
      <c r="B129" s="9" t="s">
        <v>195</v>
      </c>
      <c r="C129" s="12" t="s">
        <v>361</v>
      </c>
      <c r="D129" s="35">
        <f>SUM(D130:D133)</f>
        <v>400</v>
      </c>
      <c r="E129" s="35">
        <f>SUM(E130:E133)</f>
        <v>117.9</v>
      </c>
      <c r="F129" s="35">
        <f>SUM(F130:F132)</f>
        <v>0</v>
      </c>
      <c r="G129" s="34">
        <f t="shared" si="7"/>
        <v>-282.1</v>
      </c>
      <c r="H129" s="35">
        <f t="shared" si="8"/>
        <v>29.475</v>
      </c>
      <c r="I129" s="7"/>
      <c r="K129" s="4"/>
    </row>
    <row r="130" spans="1:11" ht="15" customHeight="1" hidden="1">
      <c r="A130" s="50" t="s">
        <v>168</v>
      </c>
      <c r="B130" s="11" t="s">
        <v>167</v>
      </c>
      <c r="C130" s="6" t="s">
        <v>274</v>
      </c>
      <c r="D130" s="35">
        <v>0</v>
      </c>
      <c r="E130" s="34">
        <v>0</v>
      </c>
      <c r="F130" s="34">
        <f>E130-K129</f>
        <v>0</v>
      </c>
      <c r="G130" s="34">
        <f t="shared" si="7"/>
        <v>0</v>
      </c>
      <c r="H130" s="35" t="e">
        <f t="shared" si="8"/>
        <v>#DIV/0!</v>
      </c>
      <c r="I130" s="7"/>
      <c r="K130" s="4"/>
    </row>
    <row r="131" spans="1:11" ht="23.25" customHeight="1" hidden="1">
      <c r="A131" s="50" t="s">
        <v>202</v>
      </c>
      <c r="B131" s="11" t="s">
        <v>203</v>
      </c>
      <c r="C131" s="6" t="s">
        <v>275</v>
      </c>
      <c r="D131" s="35">
        <v>0</v>
      </c>
      <c r="E131" s="34">
        <v>0</v>
      </c>
      <c r="F131" s="34">
        <f>E131-K130</f>
        <v>0</v>
      </c>
      <c r="G131" s="34">
        <f t="shared" si="7"/>
        <v>0</v>
      </c>
      <c r="H131" s="35" t="e">
        <f t="shared" si="8"/>
        <v>#DIV/0!</v>
      </c>
      <c r="I131" s="7"/>
      <c r="K131" s="4"/>
    </row>
    <row r="132" spans="1:11" ht="31.5" customHeight="1" hidden="1">
      <c r="A132" s="50" t="s">
        <v>202</v>
      </c>
      <c r="B132" s="11" t="s">
        <v>203</v>
      </c>
      <c r="C132" s="6" t="s">
        <v>42</v>
      </c>
      <c r="D132" s="35"/>
      <c r="E132" s="34"/>
      <c r="F132" s="34">
        <f>E132-K131</f>
        <v>0</v>
      </c>
      <c r="G132" s="34">
        <f t="shared" si="7"/>
        <v>0</v>
      </c>
      <c r="H132" s="35" t="e">
        <f t="shared" si="8"/>
        <v>#DIV/0!</v>
      </c>
      <c r="I132" s="7"/>
      <c r="K132" s="7"/>
    </row>
    <row r="133" spans="1:11" ht="47.25">
      <c r="A133" s="50"/>
      <c r="B133" s="11" t="s">
        <v>322</v>
      </c>
      <c r="C133" s="8" t="s">
        <v>71</v>
      </c>
      <c r="D133" s="35">
        <v>400</v>
      </c>
      <c r="E133" s="34">
        <v>117.9</v>
      </c>
      <c r="F133" s="34"/>
      <c r="G133" s="34">
        <f t="shared" si="7"/>
        <v>-282.1</v>
      </c>
      <c r="H133" s="35">
        <f t="shared" si="8"/>
        <v>29.475</v>
      </c>
      <c r="I133" s="7"/>
      <c r="K133" s="7"/>
    </row>
    <row r="134" spans="1:11" ht="15.75">
      <c r="A134" s="50" t="s">
        <v>149</v>
      </c>
      <c r="B134" s="11" t="s">
        <v>150</v>
      </c>
      <c r="C134" s="6" t="s">
        <v>362</v>
      </c>
      <c r="D134" s="35">
        <f>D137+D138+D135+D139+D136</f>
        <v>1639.4</v>
      </c>
      <c r="E134" s="35">
        <f>E137+E138+E135+E139+E136</f>
        <v>324</v>
      </c>
      <c r="F134" s="35">
        <f>F137+F138</f>
        <v>321.2</v>
      </c>
      <c r="G134" s="34">
        <f t="shared" si="7"/>
        <v>-1315.4</v>
      </c>
      <c r="H134" s="35">
        <f t="shared" si="8"/>
        <v>19.763328046846407</v>
      </c>
      <c r="I134" s="7"/>
      <c r="K134" s="4"/>
    </row>
    <row r="135" spans="1:11" ht="48" customHeight="1">
      <c r="A135" s="50" t="s">
        <v>149</v>
      </c>
      <c r="B135" s="11" t="s">
        <v>308</v>
      </c>
      <c r="C135" s="6" t="s">
        <v>96</v>
      </c>
      <c r="D135" s="35">
        <v>15.4</v>
      </c>
      <c r="E135" s="35">
        <v>0.3</v>
      </c>
      <c r="F135" s="35"/>
      <c r="G135" s="34">
        <f t="shared" si="7"/>
        <v>-15.1</v>
      </c>
      <c r="H135" s="35">
        <f t="shared" si="8"/>
        <v>1.948051948051948</v>
      </c>
      <c r="I135" s="7"/>
      <c r="K135" s="4"/>
    </row>
    <row r="136" spans="1:11" ht="48" customHeight="1">
      <c r="A136" s="50"/>
      <c r="B136" s="11" t="s">
        <v>308</v>
      </c>
      <c r="C136" s="6" t="s">
        <v>97</v>
      </c>
      <c r="D136" s="35">
        <v>7.6</v>
      </c>
      <c r="E136" s="35">
        <v>2.5</v>
      </c>
      <c r="F136" s="35"/>
      <c r="G136" s="34">
        <f t="shared" si="7"/>
        <v>-5.1</v>
      </c>
      <c r="H136" s="35">
        <f t="shared" si="8"/>
        <v>32.89473684210527</v>
      </c>
      <c r="I136" s="7"/>
      <c r="K136" s="4"/>
    </row>
    <row r="137" spans="1:11" ht="62.25" customHeight="1">
      <c r="A137" s="50" t="s">
        <v>149</v>
      </c>
      <c r="B137" s="11" t="s">
        <v>226</v>
      </c>
      <c r="C137" s="6" t="s">
        <v>98</v>
      </c>
      <c r="D137" s="35">
        <v>35</v>
      </c>
      <c r="E137" s="34">
        <v>4.3</v>
      </c>
      <c r="F137" s="34">
        <f>E137-K134</f>
        <v>4.3</v>
      </c>
      <c r="G137" s="34">
        <f t="shared" si="7"/>
        <v>-30.7</v>
      </c>
      <c r="H137" s="35">
        <f t="shared" si="8"/>
        <v>12.285714285714285</v>
      </c>
      <c r="I137" s="7"/>
      <c r="K137" s="4"/>
    </row>
    <row r="138" spans="1:11" ht="31.5">
      <c r="A138" s="50" t="s">
        <v>149</v>
      </c>
      <c r="B138" s="11" t="s">
        <v>151</v>
      </c>
      <c r="C138" s="6" t="s">
        <v>237</v>
      </c>
      <c r="D138" s="35">
        <v>1569.4</v>
      </c>
      <c r="E138" s="34">
        <v>316.9</v>
      </c>
      <c r="F138" s="34">
        <f>E138-K137</f>
        <v>316.9</v>
      </c>
      <c r="G138" s="34">
        <f t="shared" si="7"/>
        <v>-1252.5</v>
      </c>
      <c r="H138" s="35">
        <f t="shared" si="8"/>
        <v>20.192430228112652</v>
      </c>
      <c r="I138" s="7"/>
      <c r="K138" s="4"/>
    </row>
    <row r="139" spans="1:11" ht="46.5" customHeight="1">
      <c r="A139" s="50" t="s">
        <v>149</v>
      </c>
      <c r="B139" s="11" t="s">
        <v>309</v>
      </c>
      <c r="C139" s="6" t="s">
        <v>5</v>
      </c>
      <c r="D139" s="35">
        <v>12</v>
      </c>
      <c r="E139" s="34">
        <v>0</v>
      </c>
      <c r="F139" s="34"/>
      <c r="G139" s="34">
        <f t="shared" si="7"/>
        <v>-12</v>
      </c>
      <c r="H139" s="35">
        <f t="shared" si="8"/>
        <v>0</v>
      </c>
      <c r="I139" s="7"/>
      <c r="K139" s="4"/>
    </row>
    <row r="140" spans="1:11" ht="27.75" customHeight="1" hidden="1">
      <c r="A140" s="20" t="s">
        <v>169</v>
      </c>
      <c r="B140" s="9" t="s">
        <v>166</v>
      </c>
      <c r="C140" s="19" t="s">
        <v>296</v>
      </c>
      <c r="D140" s="35"/>
      <c r="E140" s="34"/>
      <c r="F140" s="34">
        <f>E140-K138</f>
        <v>0</v>
      </c>
      <c r="G140" s="34">
        <f t="shared" si="7"/>
        <v>0</v>
      </c>
      <c r="H140" s="35" t="e">
        <f t="shared" si="8"/>
        <v>#DIV/0!</v>
      </c>
      <c r="I140" s="7"/>
      <c r="K140" s="4"/>
    </row>
    <row r="141" spans="1:11" ht="31.5" customHeight="1" hidden="1">
      <c r="A141" s="20" t="s">
        <v>227</v>
      </c>
      <c r="B141" s="9" t="s">
        <v>269</v>
      </c>
      <c r="C141" s="19" t="s">
        <v>55</v>
      </c>
      <c r="D141" s="37">
        <f>D142</f>
        <v>0</v>
      </c>
      <c r="E141" s="37">
        <f>E142</f>
        <v>0</v>
      </c>
      <c r="F141" s="38">
        <f>F142</f>
        <v>0</v>
      </c>
      <c r="G141" s="34">
        <f t="shared" si="7"/>
        <v>0</v>
      </c>
      <c r="H141" s="35" t="e">
        <f t="shared" si="8"/>
        <v>#DIV/0!</v>
      </c>
      <c r="I141" s="7"/>
      <c r="K141" s="4"/>
    </row>
    <row r="142" spans="1:11" ht="29.25" customHeight="1" hidden="1">
      <c r="A142" s="50" t="s">
        <v>227</v>
      </c>
      <c r="B142" s="11" t="s">
        <v>228</v>
      </c>
      <c r="C142" s="6" t="s">
        <v>56</v>
      </c>
      <c r="D142" s="36">
        <v>0</v>
      </c>
      <c r="E142" s="34">
        <v>0</v>
      </c>
      <c r="F142" s="34">
        <f>E142-K141</f>
        <v>0</v>
      </c>
      <c r="G142" s="34">
        <f t="shared" si="7"/>
        <v>0</v>
      </c>
      <c r="H142" s="35" t="e">
        <f t="shared" si="8"/>
        <v>#DIV/0!</v>
      </c>
      <c r="I142" s="7"/>
      <c r="K142" s="7"/>
    </row>
    <row r="143" spans="1:11" ht="30" customHeight="1" hidden="1">
      <c r="A143" s="50" t="s">
        <v>227</v>
      </c>
      <c r="B143" s="11" t="s">
        <v>281</v>
      </c>
      <c r="C143" s="6" t="s">
        <v>283</v>
      </c>
      <c r="D143" s="36"/>
      <c r="E143" s="34"/>
      <c r="F143" s="34"/>
      <c r="G143" s="34">
        <f t="shared" si="7"/>
        <v>0</v>
      </c>
      <c r="H143" s="35" t="e">
        <f t="shared" si="8"/>
        <v>#DIV/0!</v>
      </c>
      <c r="I143" s="7"/>
      <c r="K143" s="7"/>
    </row>
    <row r="144" spans="1:11" ht="31.5">
      <c r="A144" s="20"/>
      <c r="B144" s="9" t="s">
        <v>192</v>
      </c>
      <c r="C144" s="12" t="s">
        <v>54</v>
      </c>
      <c r="D144" s="35">
        <f>SUM(D145:D149)</f>
        <v>380</v>
      </c>
      <c r="E144" s="35">
        <f>SUM(E145:E149)</f>
        <v>0</v>
      </c>
      <c r="F144" s="35">
        <f>SUM(F145:F147)</f>
        <v>0</v>
      </c>
      <c r="G144" s="34">
        <f t="shared" si="7"/>
        <v>-380</v>
      </c>
      <c r="H144" s="35">
        <f t="shared" si="8"/>
        <v>0</v>
      </c>
      <c r="I144" s="7"/>
      <c r="K144" s="4"/>
    </row>
    <row r="145" spans="1:11" ht="63">
      <c r="A145" s="20" t="s">
        <v>152</v>
      </c>
      <c r="B145" s="9" t="s">
        <v>153</v>
      </c>
      <c r="C145" s="6" t="s">
        <v>293</v>
      </c>
      <c r="D145" s="35">
        <v>380</v>
      </c>
      <c r="E145" s="34">
        <v>0</v>
      </c>
      <c r="F145" s="34">
        <f>E145-K144</f>
        <v>0</v>
      </c>
      <c r="G145" s="34">
        <f t="shared" si="7"/>
        <v>-380</v>
      </c>
      <c r="H145" s="35">
        <f t="shared" si="8"/>
        <v>0</v>
      </c>
      <c r="I145" s="7"/>
      <c r="K145" s="4"/>
    </row>
    <row r="146" spans="1:11" ht="48" customHeight="1" hidden="1">
      <c r="A146" s="20" t="s">
        <v>152</v>
      </c>
      <c r="B146" s="9" t="s">
        <v>153</v>
      </c>
      <c r="C146" s="6" t="s">
        <v>51</v>
      </c>
      <c r="D146" s="35"/>
      <c r="E146" s="34"/>
      <c r="F146" s="34">
        <f>E146-K145</f>
        <v>0</v>
      </c>
      <c r="G146" s="34">
        <f t="shared" si="7"/>
        <v>0</v>
      </c>
      <c r="H146" s="35" t="e">
        <f t="shared" si="8"/>
        <v>#DIV/0!</v>
      </c>
      <c r="I146" s="7"/>
      <c r="K146" s="4"/>
    </row>
    <row r="147" spans="1:11" ht="48.75" customHeight="1" hidden="1">
      <c r="A147" s="20" t="s">
        <v>152</v>
      </c>
      <c r="B147" s="9" t="s">
        <v>205</v>
      </c>
      <c r="C147" s="8" t="s">
        <v>52</v>
      </c>
      <c r="D147" s="35"/>
      <c r="E147" s="34"/>
      <c r="F147" s="34">
        <f>E147-K146</f>
        <v>0</v>
      </c>
      <c r="G147" s="34">
        <f t="shared" si="7"/>
        <v>0</v>
      </c>
      <c r="H147" s="35" t="e">
        <f t="shared" si="8"/>
        <v>#DIV/0!</v>
      </c>
      <c r="I147" s="7"/>
      <c r="K147" s="4"/>
    </row>
    <row r="148" spans="1:11" ht="28.5" customHeight="1" hidden="1">
      <c r="A148" s="20" t="s">
        <v>154</v>
      </c>
      <c r="B148" s="9" t="s">
        <v>245</v>
      </c>
      <c r="C148" s="8" t="s">
        <v>298</v>
      </c>
      <c r="D148" s="35"/>
      <c r="E148" s="34"/>
      <c r="F148" s="34">
        <f>E148-K147</f>
        <v>0</v>
      </c>
      <c r="G148" s="34">
        <f t="shared" si="7"/>
        <v>0</v>
      </c>
      <c r="H148" s="35" t="e">
        <f t="shared" si="8"/>
        <v>#DIV/0!</v>
      </c>
      <c r="I148" s="7"/>
      <c r="K148" s="4"/>
    </row>
    <row r="149" spans="1:11" ht="63" hidden="1">
      <c r="A149" s="20" t="s">
        <v>152</v>
      </c>
      <c r="B149" s="9" t="s">
        <v>160</v>
      </c>
      <c r="C149" s="75" t="s">
        <v>385</v>
      </c>
      <c r="D149" s="35"/>
      <c r="E149" s="34"/>
      <c r="F149" s="34"/>
      <c r="G149" s="34">
        <f t="shared" si="7"/>
        <v>0</v>
      </c>
      <c r="H149" s="35" t="e">
        <f t="shared" si="8"/>
        <v>#DIV/0!</v>
      </c>
      <c r="I149" s="7"/>
      <c r="K149" s="4"/>
    </row>
    <row r="150" spans="1:11" ht="31.5">
      <c r="A150" s="20"/>
      <c r="B150" s="9" t="s">
        <v>328</v>
      </c>
      <c r="C150" s="8" t="s">
        <v>53</v>
      </c>
      <c r="D150" s="35">
        <f>D151+D152+D153+D155+D154+D156</f>
        <v>225</v>
      </c>
      <c r="E150" s="35">
        <f>E151+E152+E153+E155+E154+E156</f>
        <v>2</v>
      </c>
      <c r="F150" s="34"/>
      <c r="G150" s="34">
        <f t="shared" si="7"/>
        <v>-223</v>
      </c>
      <c r="H150" s="35">
        <f t="shared" si="8"/>
        <v>0.8888888888888888</v>
      </c>
      <c r="I150" s="7"/>
      <c r="K150" s="4"/>
    </row>
    <row r="151" spans="1:11" ht="16.5" customHeight="1" hidden="1">
      <c r="A151" s="20"/>
      <c r="B151" s="9" t="s">
        <v>245</v>
      </c>
      <c r="C151" s="6" t="s">
        <v>392</v>
      </c>
      <c r="D151" s="35">
        <v>0</v>
      </c>
      <c r="E151" s="34">
        <v>0</v>
      </c>
      <c r="F151" s="34"/>
      <c r="G151" s="34">
        <f t="shared" si="7"/>
        <v>0</v>
      </c>
      <c r="H151" s="35" t="e">
        <f t="shared" si="8"/>
        <v>#DIV/0!</v>
      </c>
      <c r="I151" s="7"/>
      <c r="K151" s="4"/>
    </row>
    <row r="152" spans="1:11" ht="63">
      <c r="A152" s="20" t="s">
        <v>154</v>
      </c>
      <c r="B152" s="9" t="s">
        <v>245</v>
      </c>
      <c r="C152" s="6" t="s">
        <v>393</v>
      </c>
      <c r="D152" s="35">
        <v>30</v>
      </c>
      <c r="E152" s="34">
        <v>2</v>
      </c>
      <c r="F152" s="34">
        <f>E152-K148</f>
        <v>2</v>
      </c>
      <c r="G152" s="34">
        <f t="shared" si="7"/>
        <v>-28</v>
      </c>
      <c r="H152" s="35">
        <f t="shared" si="8"/>
        <v>6.666666666666667</v>
      </c>
      <c r="I152" s="7"/>
      <c r="K152" s="4"/>
    </row>
    <row r="153" spans="1:11" ht="63">
      <c r="A153" s="20" t="s">
        <v>154</v>
      </c>
      <c r="B153" s="9" t="s">
        <v>245</v>
      </c>
      <c r="C153" s="8" t="s">
        <v>428</v>
      </c>
      <c r="D153" s="35">
        <v>5</v>
      </c>
      <c r="E153" s="34">
        <v>0</v>
      </c>
      <c r="F153" s="34"/>
      <c r="G153" s="34">
        <f t="shared" si="7"/>
        <v>-5</v>
      </c>
      <c r="H153" s="35">
        <f t="shared" si="8"/>
        <v>0</v>
      </c>
      <c r="I153" s="7"/>
      <c r="K153" s="4"/>
    </row>
    <row r="154" spans="1:11" ht="63">
      <c r="A154" s="20"/>
      <c r="B154" s="9" t="s">
        <v>245</v>
      </c>
      <c r="C154" s="73" t="s">
        <v>445</v>
      </c>
      <c r="D154" s="35">
        <v>190</v>
      </c>
      <c r="E154" s="34">
        <v>0</v>
      </c>
      <c r="F154" s="34"/>
      <c r="G154" s="34">
        <f t="shared" si="7"/>
        <v>-190</v>
      </c>
      <c r="H154" s="35">
        <f t="shared" si="8"/>
        <v>0</v>
      </c>
      <c r="I154" s="7"/>
      <c r="K154" s="4"/>
    </row>
    <row r="155" spans="1:11" ht="47.25" hidden="1">
      <c r="A155" s="20"/>
      <c r="B155" s="9" t="s">
        <v>245</v>
      </c>
      <c r="C155" s="8" t="s">
        <v>401</v>
      </c>
      <c r="D155" s="35">
        <v>0</v>
      </c>
      <c r="E155" s="34">
        <v>0</v>
      </c>
      <c r="F155" s="34"/>
      <c r="G155" s="34">
        <f t="shared" si="7"/>
        <v>0</v>
      </c>
      <c r="H155" s="35" t="e">
        <f t="shared" si="8"/>
        <v>#DIV/0!</v>
      </c>
      <c r="I155" s="7"/>
      <c r="K155" s="4"/>
    </row>
    <row r="156" spans="1:11" ht="31.5" hidden="1">
      <c r="A156" s="20" t="s">
        <v>154</v>
      </c>
      <c r="B156" s="9" t="s">
        <v>57</v>
      </c>
      <c r="C156" s="8" t="s">
        <v>58</v>
      </c>
      <c r="D156" s="35">
        <v>0</v>
      </c>
      <c r="E156" s="34">
        <v>0</v>
      </c>
      <c r="F156" s="34"/>
      <c r="G156" s="34">
        <f t="shared" si="7"/>
        <v>0</v>
      </c>
      <c r="H156" s="35" t="e">
        <f t="shared" si="8"/>
        <v>#DIV/0!</v>
      </c>
      <c r="I156" s="7"/>
      <c r="K156" s="4"/>
    </row>
    <row r="157" spans="1:11" ht="32.25" customHeight="1">
      <c r="A157" s="20" t="s">
        <v>229</v>
      </c>
      <c r="B157" s="9" t="s">
        <v>270</v>
      </c>
      <c r="C157" s="6" t="s">
        <v>60</v>
      </c>
      <c r="D157" s="35">
        <f>D158+D161+D160+D159</f>
        <v>412.1</v>
      </c>
      <c r="E157" s="35">
        <f>E158+E161+E160+E159</f>
        <v>87.4</v>
      </c>
      <c r="F157" s="34"/>
      <c r="G157" s="34">
        <f>E157-D157</f>
        <v>-324.70000000000005</v>
      </c>
      <c r="H157" s="35">
        <f t="shared" si="8"/>
        <v>21.20844455229313</v>
      </c>
      <c r="I157" s="7"/>
      <c r="K157" s="4"/>
    </row>
    <row r="158" spans="1:11" ht="86.25" customHeight="1">
      <c r="A158" s="20" t="s">
        <v>229</v>
      </c>
      <c r="B158" s="9" t="s">
        <v>172</v>
      </c>
      <c r="C158" s="6" t="s">
        <v>429</v>
      </c>
      <c r="D158" s="35">
        <v>30</v>
      </c>
      <c r="E158" s="34">
        <v>0</v>
      </c>
      <c r="F158" s="34">
        <f>E158-K157</f>
        <v>0</v>
      </c>
      <c r="G158" s="34">
        <f t="shared" si="7"/>
        <v>-30</v>
      </c>
      <c r="H158" s="35">
        <f t="shared" si="8"/>
        <v>0</v>
      </c>
      <c r="I158" s="7"/>
      <c r="K158" s="4"/>
    </row>
    <row r="159" spans="1:11" ht="66" customHeight="1" hidden="1">
      <c r="A159" s="20"/>
      <c r="B159" s="9" t="s">
        <v>408</v>
      </c>
      <c r="C159" s="6" t="s">
        <v>430</v>
      </c>
      <c r="D159" s="35"/>
      <c r="E159" s="34"/>
      <c r="F159" s="34"/>
      <c r="G159" s="34">
        <f aca="true" t="shared" si="9" ref="G159:G165">E159-D159</f>
        <v>0</v>
      </c>
      <c r="H159" s="35" t="e">
        <f aca="true" t="shared" si="10" ref="H159:H165">E159/D159*100</f>
        <v>#DIV/0!</v>
      </c>
      <c r="I159" s="7"/>
      <c r="K159" s="4"/>
    </row>
    <row r="160" spans="1:11" ht="48" customHeight="1" hidden="1">
      <c r="A160" s="20"/>
      <c r="B160" s="9" t="s">
        <v>408</v>
      </c>
      <c r="C160" s="6" t="s">
        <v>409</v>
      </c>
      <c r="D160" s="35"/>
      <c r="E160" s="34"/>
      <c r="F160" s="34"/>
      <c r="G160" s="34">
        <f t="shared" si="9"/>
        <v>0</v>
      </c>
      <c r="H160" s="35" t="e">
        <f t="shared" si="10"/>
        <v>#DIV/0!</v>
      </c>
      <c r="I160" s="7"/>
      <c r="K160" s="4"/>
    </row>
    <row r="161" spans="1:11" ht="31.5">
      <c r="A161" s="20" t="s">
        <v>229</v>
      </c>
      <c r="B161" s="9" t="s">
        <v>165</v>
      </c>
      <c r="C161" s="6" t="s">
        <v>276</v>
      </c>
      <c r="D161" s="35">
        <v>382.1</v>
      </c>
      <c r="E161" s="34">
        <v>87.4</v>
      </c>
      <c r="F161" s="34">
        <f>E161-K158</f>
        <v>87.4</v>
      </c>
      <c r="G161" s="34">
        <f t="shared" si="9"/>
        <v>-294.70000000000005</v>
      </c>
      <c r="H161" s="35">
        <f t="shared" si="10"/>
        <v>22.8735933001832</v>
      </c>
      <c r="I161" s="7"/>
      <c r="K161" s="4"/>
    </row>
    <row r="162" spans="1:11" ht="15.75" hidden="1">
      <c r="A162" s="20"/>
      <c r="B162" s="9" t="s">
        <v>337</v>
      </c>
      <c r="C162" s="6" t="s">
        <v>387</v>
      </c>
      <c r="D162" s="34">
        <f>D163</f>
        <v>0</v>
      </c>
      <c r="E162" s="34">
        <f>E163</f>
        <v>0</v>
      </c>
      <c r="F162" s="34"/>
      <c r="G162" s="34">
        <f t="shared" si="9"/>
        <v>0</v>
      </c>
      <c r="H162" s="35" t="e">
        <f t="shared" si="10"/>
        <v>#DIV/0!</v>
      </c>
      <c r="I162" s="7"/>
      <c r="K162" s="4"/>
    </row>
    <row r="163" spans="1:11" ht="51.75" customHeight="1" hidden="1">
      <c r="A163" s="20"/>
      <c r="B163" s="9" t="s">
        <v>248</v>
      </c>
      <c r="C163" s="75" t="s">
        <v>386</v>
      </c>
      <c r="D163" s="35"/>
      <c r="E163" s="34"/>
      <c r="F163" s="34"/>
      <c r="G163" s="34">
        <f t="shared" si="9"/>
        <v>0</v>
      </c>
      <c r="H163" s="35" t="e">
        <f t="shared" si="10"/>
        <v>#DIV/0!</v>
      </c>
      <c r="I163" s="7"/>
      <c r="K163" s="4"/>
    </row>
    <row r="164" spans="1:11" ht="14.25" customHeight="1">
      <c r="A164" s="20"/>
      <c r="B164" s="9" t="s">
        <v>271</v>
      </c>
      <c r="C164" s="6" t="s">
        <v>61</v>
      </c>
      <c r="D164" s="35">
        <f>D165+D166+D182+D183+D184</f>
        <v>90.6</v>
      </c>
      <c r="E164" s="35">
        <f>E166+E175+E176+E177+E178+E179+E180+E183+E182+E174+E181+E184+E165</f>
        <v>23.7</v>
      </c>
      <c r="F164" s="35" t="e">
        <f>F166+F175+F176+F177+F178+F179+F180+F183+F182+F174+#REF!+F181+F184+F165</f>
        <v>#REF!</v>
      </c>
      <c r="G164" s="34">
        <f t="shared" si="9"/>
        <v>-66.89999999999999</v>
      </c>
      <c r="H164" s="35">
        <f t="shared" si="10"/>
        <v>26.158940397350992</v>
      </c>
      <c r="I164" s="7"/>
      <c r="K164" s="4"/>
    </row>
    <row r="165" spans="1:11" ht="15.75" hidden="1">
      <c r="A165" s="20" t="s">
        <v>155</v>
      </c>
      <c r="B165" s="9" t="s">
        <v>156</v>
      </c>
      <c r="C165" s="12" t="s">
        <v>189</v>
      </c>
      <c r="D165" s="35"/>
      <c r="E165" s="34"/>
      <c r="F165" s="34">
        <f>E165-K164</f>
        <v>0</v>
      </c>
      <c r="G165" s="34">
        <f t="shared" si="9"/>
        <v>0</v>
      </c>
      <c r="H165" s="35" t="e">
        <f t="shared" si="10"/>
        <v>#DIV/0!</v>
      </c>
      <c r="I165" s="7"/>
      <c r="K165" s="7"/>
    </row>
    <row r="166" spans="1:11" ht="47.25" hidden="1">
      <c r="A166" s="20" t="s">
        <v>155</v>
      </c>
      <c r="B166" s="9" t="s">
        <v>238</v>
      </c>
      <c r="C166" s="6" t="s">
        <v>62</v>
      </c>
      <c r="D166" s="35"/>
      <c r="E166" s="35"/>
      <c r="F166" s="34">
        <f>E166-K165</f>
        <v>0</v>
      </c>
      <c r="G166" s="34">
        <f t="shared" si="7"/>
        <v>0</v>
      </c>
      <c r="H166" s="35" t="e">
        <f aca="true" t="shared" si="11" ref="H166:H188">E166/D166*100</f>
        <v>#DIV/0!</v>
      </c>
      <c r="I166" s="7"/>
      <c r="K166" s="4"/>
    </row>
    <row r="167" spans="1:11" ht="63" hidden="1">
      <c r="A167" s="50" t="s">
        <v>158</v>
      </c>
      <c r="B167" s="11" t="s">
        <v>164</v>
      </c>
      <c r="C167" s="52" t="s">
        <v>285</v>
      </c>
      <c r="D167" s="35"/>
      <c r="E167" s="34"/>
      <c r="F167" s="34" t="e">
        <f>E167-#REF!</f>
        <v>#REF!</v>
      </c>
      <c r="G167" s="34">
        <f t="shared" si="7"/>
        <v>0</v>
      </c>
      <c r="H167" s="35" t="e">
        <f t="shared" si="11"/>
        <v>#DIV/0!</v>
      </c>
      <c r="I167" s="7"/>
      <c r="K167" s="7"/>
    </row>
    <row r="168" spans="1:11" ht="31.5" hidden="1">
      <c r="A168" s="20" t="s">
        <v>155</v>
      </c>
      <c r="B168" s="9" t="s">
        <v>157</v>
      </c>
      <c r="C168" s="6" t="s">
        <v>247</v>
      </c>
      <c r="D168" s="35"/>
      <c r="E168" s="35"/>
      <c r="F168" s="34">
        <f>E168-K167</f>
        <v>0</v>
      </c>
      <c r="G168" s="34">
        <f t="shared" si="7"/>
        <v>0</v>
      </c>
      <c r="H168" s="35" t="e">
        <f t="shared" si="11"/>
        <v>#DIV/0!</v>
      </c>
      <c r="I168" s="7"/>
      <c r="K168" s="7"/>
    </row>
    <row r="169" spans="1:11" ht="15.75" hidden="1">
      <c r="A169" s="20"/>
      <c r="B169" s="9"/>
      <c r="C169" s="6"/>
      <c r="D169" s="35"/>
      <c r="E169" s="35"/>
      <c r="F169" s="34"/>
      <c r="G169" s="34">
        <f t="shared" si="7"/>
        <v>0</v>
      </c>
      <c r="H169" s="35" t="e">
        <f t="shared" si="11"/>
        <v>#DIV/0!</v>
      </c>
      <c r="I169" s="7"/>
      <c r="K169" s="7"/>
    </row>
    <row r="170" spans="1:11" ht="47.25" hidden="1">
      <c r="A170" s="20" t="s">
        <v>155</v>
      </c>
      <c r="B170" s="9" t="s">
        <v>157</v>
      </c>
      <c r="C170" s="6" t="s">
        <v>287</v>
      </c>
      <c r="D170" s="35"/>
      <c r="E170" s="35"/>
      <c r="F170" s="34"/>
      <c r="G170" s="34">
        <f t="shared" si="7"/>
        <v>0</v>
      </c>
      <c r="H170" s="35" t="e">
        <f t="shared" si="11"/>
        <v>#DIV/0!</v>
      </c>
      <c r="I170" s="7"/>
      <c r="K170" s="7"/>
    </row>
    <row r="171" spans="1:11" ht="15.75" hidden="1">
      <c r="A171" s="20" t="s">
        <v>155</v>
      </c>
      <c r="B171" s="9" t="s">
        <v>157</v>
      </c>
      <c r="C171" s="6" t="s">
        <v>286</v>
      </c>
      <c r="D171" s="35"/>
      <c r="E171" s="35"/>
      <c r="F171" s="34">
        <f>E171-K169</f>
        <v>0</v>
      </c>
      <c r="G171" s="34">
        <f t="shared" si="7"/>
        <v>0</v>
      </c>
      <c r="H171" s="35" t="e">
        <f t="shared" si="11"/>
        <v>#DIV/0!</v>
      </c>
      <c r="I171" s="7"/>
      <c r="K171" s="7"/>
    </row>
    <row r="172" spans="1:11" ht="15.75" hidden="1">
      <c r="A172" s="20" t="s">
        <v>155</v>
      </c>
      <c r="B172" s="9" t="s">
        <v>157</v>
      </c>
      <c r="C172" s="6" t="s">
        <v>260</v>
      </c>
      <c r="D172" s="35"/>
      <c r="E172" s="35"/>
      <c r="F172" s="34">
        <f>E172-K171</f>
        <v>0</v>
      </c>
      <c r="G172" s="34">
        <f t="shared" si="7"/>
        <v>0</v>
      </c>
      <c r="H172" s="35" t="e">
        <f t="shared" si="11"/>
        <v>#DIV/0!</v>
      </c>
      <c r="I172" s="7"/>
      <c r="K172" s="7"/>
    </row>
    <row r="173" spans="1:11" ht="30.75" customHeight="1" hidden="1">
      <c r="A173" s="20" t="s">
        <v>155</v>
      </c>
      <c r="B173" s="9" t="s">
        <v>157</v>
      </c>
      <c r="C173" s="6" t="s">
        <v>280</v>
      </c>
      <c r="D173" s="35"/>
      <c r="E173" s="35"/>
      <c r="F173" s="34">
        <f>E173-K172</f>
        <v>0</v>
      </c>
      <c r="G173" s="34">
        <f t="shared" si="7"/>
        <v>0</v>
      </c>
      <c r="H173" s="35" t="e">
        <f t="shared" si="11"/>
        <v>#DIV/0!</v>
      </c>
      <c r="I173" s="7"/>
      <c r="K173" s="7"/>
    </row>
    <row r="174" spans="1:11" ht="47.25" hidden="1">
      <c r="A174" s="20"/>
      <c r="B174" s="9" t="s">
        <v>342</v>
      </c>
      <c r="C174" s="6" t="s">
        <v>343</v>
      </c>
      <c r="D174" s="35"/>
      <c r="E174" s="35"/>
      <c r="F174" s="34"/>
      <c r="G174" s="34">
        <f aca="true" t="shared" si="12" ref="G174:G188">E174-D174</f>
        <v>0</v>
      </c>
      <c r="H174" s="35" t="e">
        <f t="shared" si="11"/>
        <v>#DIV/0!</v>
      </c>
      <c r="I174" s="7"/>
      <c r="K174" s="7"/>
    </row>
    <row r="175" spans="1:11" ht="63" hidden="1">
      <c r="A175" s="20" t="s">
        <v>158</v>
      </c>
      <c r="B175" s="9" t="s">
        <v>272</v>
      </c>
      <c r="C175" s="6" t="s">
        <v>116</v>
      </c>
      <c r="D175" s="35"/>
      <c r="E175" s="35"/>
      <c r="F175" s="34"/>
      <c r="G175" s="34">
        <f t="shared" si="12"/>
        <v>0</v>
      </c>
      <c r="H175" s="35" t="e">
        <f t="shared" si="11"/>
        <v>#DIV/0!</v>
      </c>
      <c r="I175" s="7"/>
      <c r="K175" s="7"/>
    </row>
    <row r="176" spans="1:11" ht="63" hidden="1">
      <c r="A176" s="20" t="s">
        <v>158</v>
      </c>
      <c r="B176" s="9" t="s">
        <v>272</v>
      </c>
      <c r="C176" s="6" t="s">
        <v>66</v>
      </c>
      <c r="D176" s="35"/>
      <c r="E176" s="35"/>
      <c r="F176" s="34"/>
      <c r="G176" s="34">
        <f t="shared" si="12"/>
        <v>0</v>
      </c>
      <c r="H176" s="35" t="e">
        <f t="shared" si="11"/>
        <v>#DIV/0!</v>
      </c>
      <c r="I176" s="7"/>
      <c r="K176" s="7"/>
    </row>
    <row r="177" spans="1:11" ht="63" hidden="1">
      <c r="A177" s="20"/>
      <c r="B177" s="9" t="s">
        <v>272</v>
      </c>
      <c r="C177" s="6" t="s">
        <v>117</v>
      </c>
      <c r="D177" s="35"/>
      <c r="E177" s="35"/>
      <c r="F177" s="34"/>
      <c r="G177" s="34">
        <f t="shared" si="12"/>
        <v>0</v>
      </c>
      <c r="H177" s="35" t="e">
        <f t="shared" si="11"/>
        <v>#DIV/0!</v>
      </c>
      <c r="I177" s="7"/>
      <c r="K177" s="7"/>
    </row>
    <row r="178" spans="1:11" ht="63" hidden="1">
      <c r="A178" s="20"/>
      <c r="B178" s="9" t="s">
        <v>272</v>
      </c>
      <c r="C178" s="6" t="s">
        <v>118</v>
      </c>
      <c r="D178" s="35"/>
      <c r="E178" s="35"/>
      <c r="F178" s="34"/>
      <c r="G178" s="34">
        <f t="shared" si="12"/>
        <v>0</v>
      </c>
      <c r="H178" s="35" t="e">
        <f t="shared" si="11"/>
        <v>#DIV/0!</v>
      </c>
      <c r="I178" s="7"/>
      <c r="K178" s="7"/>
    </row>
    <row r="179" spans="1:11" ht="63" hidden="1">
      <c r="A179" s="20"/>
      <c r="B179" s="9" t="s">
        <v>272</v>
      </c>
      <c r="C179" s="6" t="s">
        <v>67</v>
      </c>
      <c r="D179" s="35"/>
      <c r="E179" s="35"/>
      <c r="F179" s="34"/>
      <c r="G179" s="34">
        <f t="shared" si="12"/>
        <v>0</v>
      </c>
      <c r="H179" s="35" t="e">
        <f t="shared" si="11"/>
        <v>#DIV/0!</v>
      </c>
      <c r="I179" s="7"/>
      <c r="K179" s="7"/>
    </row>
    <row r="180" spans="1:11" ht="78.75" hidden="1">
      <c r="A180" s="20"/>
      <c r="B180" s="9" t="s">
        <v>272</v>
      </c>
      <c r="C180" s="6" t="s">
        <v>68</v>
      </c>
      <c r="D180" s="35"/>
      <c r="E180" s="35"/>
      <c r="F180" s="34"/>
      <c r="G180" s="34">
        <f t="shared" si="12"/>
        <v>0</v>
      </c>
      <c r="H180" s="35" t="e">
        <f t="shared" si="11"/>
        <v>#DIV/0!</v>
      </c>
      <c r="I180" s="7"/>
      <c r="K180" s="7"/>
    </row>
    <row r="181" spans="1:11" ht="0.75" customHeight="1" hidden="1">
      <c r="A181" s="20"/>
      <c r="B181" s="9" t="s">
        <v>272</v>
      </c>
      <c r="C181" s="6" t="s">
        <v>284</v>
      </c>
      <c r="D181" s="35"/>
      <c r="E181" s="35"/>
      <c r="F181" s="34"/>
      <c r="G181" s="34">
        <f t="shared" si="12"/>
        <v>0</v>
      </c>
      <c r="H181" s="35" t="e">
        <f t="shared" si="11"/>
        <v>#DIV/0!</v>
      </c>
      <c r="I181" s="7"/>
      <c r="K181" s="7"/>
    </row>
    <row r="182" spans="1:11" ht="60.75" customHeight="1" hidden="1">
      <c r="A182" s="20"/>
      <c r="B182" s="9" t="s">
        <v>338</v>
      </c>
      <c r="C182" s="6" t="s">
        <v>340</v>
      </c>
      <c r="D182" s="35">
        <v>0</v>
      </c>
      <c r="E182" s="35">
        <v>0</v>
      </c>
      <c r="F182" s="34"/>
      <c r="G182" s="34">
        <f t="shared" si="12"/>
        <v>0</v>
      </c>
      <c r="H182" s="35" t="e">
        <f t="shared" si="11"/>
        <v>#DIV/0!</v>
      </c>
      <c r="I182" s="7"/>
      <c r="K182" s="7"/>
    </row>
    <row r="183" spans="1:11" ht="14.25" customHeight="1">
      <c r="A183" s="20" t="s">
        <v>158</v>
      </c>
      <c r="B183" s="9" t="s">
        <v>157</v>
      </c>
      <c r="C183" s="6" t="s">
        <v>69</v>
      </c>
      <c r="D183" s="35">
        <v>90.6</v>
      </c>
      <c r="E183" s="35">
        <v>23.7</v>
      </c>
      <c r="F183" s="34"/>
      <c r="G183" s="34">
        <f t="shared" si="12"/>
        <v>-66.89999999999999</v>
      </c>
      <c r="H183" s="35">
        <f t="shared" si="11"/>
        <v>26.158940397350992</v>
      </c>
      <c r="I183" s="7"/>
      <c r="K183" s="7"/>
    </row>
    <row r="184" spans="1:11" ht="32.25" customHeight="1" hidden="1">
      <c r="A184" s="20"/>
      <c r="B184" s="9" t="s">
        <v>157</v>
      </c>
      <c r="C184" s="6" t="s">
        <v>330</v>
      </c>
      <c r="D184" s="35"/>
      <c r="E184" s="35"/>
      <c r="F184" s="34"/>
      <c r="G184" s="34">
        <f t="shared" si="12"/>
        <v>0</v>
      </c>
      <c r="H184" s="35" t="e">
        <f t="shared" si="11"/>
        <v>#DIV/0!</v>
      </c>
      <c r="I184" s="7"/>
      <c r="K184" s="7"/>
    </row>
    <row r="185" spans="1:11" ht="15.75">
      <c r="A185" s="20"/>
      <c r="B185" s="9"/>
      <c r="C185" s="6" t="s">
        <v>230</v>
      </c>
      <c r="D185" s="35">
        <f>D10+D21+D40+D53+D113+D122+D129+D134+D144+D150+D157+D164+D20</f>
        <v>214792.10000000003</v>
      </c>
      <c r="E185" s="35">
        <f>E10+E21+E40+E53+E113+E122+E129+E134+E144+E150+E157+E164+E20</f>
        <v>49206.2</v>
      </c>
      <c r="F185" s="35" t="e">
        <f>F10+F21+F38+F53+F113+F122+F129+F134+F140+F142+F144+F148+F152+F158+F161+F165+F166+F167+#REF!+F168+F169+F171+F172+F173</f>
        <v>#REF!</v>
      </c>
      <c r="G185" s="34">
        <f t="shared" si="12"/>
        <v>-165585.90000000002</v>
      </c>
      <c r="H185" s="35">
        <f t="shared" si="11"/>
        <v>22.90875688631006</v>
      </c>
      <c r="I185" s="7"/>
      <c r="K185" s="4"/>
    </row>
    <row r="186" spans="1:11" ht="18.75" customHeight="1">
      <c r="A186" s="20" t="s">
        <v>158</v>
      </c>
      <c r="B186" s="9" t="s">
        <v>159</v>
      </c>
      <c r="C186" s="6" t="s">
        <v>388</v>
      </c>
      <c r="D186" s="35">
        <v>29406.9</v>
      </c>
      <c r="E186" s="34">
        <v>7351.8</v>
      </c>
      <c r="F186" s="34">
        <f>E186-K185</f>
        <v>7351.8</v>
      </c>
      <c r="G186" s="34">
        <f t="shared" si="12"/>
        <v>-22055.100000000002</v>
      </c>
      <c r="H186" s="35">
        <f t="shared" si="11"/>
        <v>25.000255042183976</v>
      </c>
      <c r="I186" s="7"/>
      <c r="K186" s="7"/>
    </row>
    <row r="187" spans="1:11" ht="0.75" customHeight="1" hidden="1">
      <c r="A187" s="20"/>
      <c r="B187" s="9" t="s">
        <v>15</v>
      </c>
      <c r="C187" s="6" t="s">
        <v>220</v>
      </c>
      <c r="D187" s="35"/>
      <c r="E187" s="34"/>
      <c r="F187" s="34"/>
      <c r="G187" s="34">
        <f t="shared" si="12"/>
        <v>0</v>
      </c>
      <c r="H187" s="35" t="e">
        <f t="shared" si="11"/>
        <v>#DIV/0!</v>
      </c>
      <c r="I187" s="7"/>
      <c r="K187" s="7"/>
    </row>
    <row r="188" spans="1:11" ht="15.75">
      <c r="A188" s="20"/>
      <c r="B188" s="20"/>
      <c r="C188" s="6" t="s">
        <v>113</v>
      </c>
      <c r="D188" s="35">
        <f>SUM(D185:D187)</f>
        <v>244199.00000000003</v>
      </c>
      <c r="E188" s="35">
        <f>SUM(E185:E187)</f>
        <v>56558</v>
      </c>
      <c r="F188" s="35" t="e">
        <f>F185+F186</f>
        <v>#REF!</v>
      </c>
      <c r="G188" s="34">
        <f t="shared" si="12"/>
        <v>-187641.00000000003</v>
      </c>
      <c r="H188" s="35">
        <f t="shared" si="11"/>
        <v>23.16061900335382</v>
      </c>
      <c r="I188" s="28"/>
      <c r="K188" s="29"/>
    </row>
    <row r="189" spans="1:11" ht="15.75">
      <c r="A189" s="103"/>
      <c r="B189" s="103"/>
      <c r="C189" s="103"/>
      <c r="D189" s="103"/>
      <c r="E189" s="103"/>
      <c r="F189" s="103"/>
      <c r="G189" s="103"/>
      <c r="H189" s="104"/>
      <c r="I189" s="28"/>
      <c r="K189" s="29"/>
    </row>
    <row r="190" spans="1:11" ht="20.25" customHeight="1">
      <c r="A190" s="21"/>
      <c r="B190" s="78"/>
      <c r="C190" s="79" t="s">
        <v>278</v>
      </c>
      <c r="D190" s="80">
        <f>D191+D193+D207+D209+D216+D241+D247+D251+D259+D262+D276</f>
        <v>14867.099999999999</v>
      </c>
      <c r="E190" s="80">
        <f>E191+E193+E207+E209+E216+E232+E238+E241+E247+E251+E256+E259+E262+E268+E192</f>
        <v>545.6999999999999</v>
      </c>
      <c r="F190" s="80"/>
      <c r="G190" s="81">
        <f aca="true" t="shared" si="13" ref="G190:G255">E190-D190</f>
        <v>-14321.399999999998</v>
      </c>
      <c r="H190" s="82">
        <f aca="true" t="shared" si="14" ref="H190:H255">E190/D190*100</f>
        <v>3.670520814415723</v>
      </c>
      <c r="I190" s="28"/>
      <c r="K190" s="29"/>
    </row>
    <row r="191" spans="1:11" ht="20.25" customHeight="1">
      <c r="A191" s="22"/>
      <c r="B191" s="23" t="s">
        <v>79</v>
      </c>
      <c r="C191" s="24" t="s">
        <v>347</v>
      </c>
      <c r="D191" s="39">
        <v>158.3</v>
      </c>
      <c r="E191" s="39">
        <v>0</v>
      </c>
      <c r="F191" s="39"/>
      <c r="G191" s="34">
        <f t="shared" si="13"/>
        <v>-158.3</v>
      </c>
      <c r="H191" s="41">
        <f t="shared" si="14"/>
        <v>0</v>
      </c>
      <c r="I191" s="28"/>
      <c r="K191" s="29"/>
    </row>
    <row r="192" spans="1:11" ht="66" customHeight="1" hidden="1">
      <c r="A192" s="22"/>
      <c r="B192" s="23" t="s">
        <v>77</v>
      </c>
      <c r="C192" s="24" t="s">
        <v>416</v>
      </c>
      <c r="D192" s="40"/>
      <c r="E192" s="40"/>
      <c r="F192" s="40"/>
      <c r="G192" s="34">
        <f t="shared" si="13"/>
        <v>0</v>
      </c>
      <c r="H192" s="41" t="e">
        <f t="shared" si="14"/>
        <v>#DIV/0!</v>
      </c>
      <c r="I192" s="28"/>
      <c r="K192" s="29"/>
    </row>
    <row r="193" spans="1:11" ht="20.25" customHeight="1">
      <c r="A193" s="25"/>
      <c r="B193" s="27" t="s">
        <v>125</v>
      </c>
      <c r="C193" s="26" t="s">
        <v>263</v>
      </c>
      <c r="D193" s="40">
        <f>SUM(D194:D206)</f>
        <v>200</v>
      </c>
      <c r="E193" s="40">
        <f>SUM(E194:E206)</f>
        <v>0</v>
      </c>
      <c r="F193" s="42"/>
      <c r="G193" s="34">
        <f t="shared" si="13"/>
        <v>-200</v>
      </c>
      <c r="H193" s="41">
        <f t="shared" si="14"/>
        <v>0</v>
      </c>
      <c r="I193" s="28"/>
      <c r="K193" s="29"/>
    </row>
    <row r="194" spans="1:11" ht="15.75" hidden="1">
      <c r="A194" s="25"/>
      <c r="B194" s="13" t="s">
        <v>181</v>
      </c>
      <c r="C194" s="8" t="s">
        <v>23</v>
      </c>
      <c r="D194" s="40"/>
      <c r="E194" s="40"/>
      <c r="F194" s="42"/>
      <c r="G194" s="34">
        <f aca="true" t="shared" si="15" ref="G194:G202">E194-D194</f>
        <v>0</v>
      </c>
      <c r="H194" s="41" t="e">
        <f aca="true" t="shared" si="16" ref="H194:H202">E194/D194*100</f>
        <v>#DIV/0!</v>
      </c>
      <c r="I194" s="28"/>
      <c r="K194" s="29"/>
    </row>
    <row r="195" spans="1:11" ht="78.75" hidden="1">
      <c r="A195" s="25"/>
      <c r="B195" s="13" t="s">
        <v>181</v>
      </c>
      <c r="C195" s="8" t="s">
        <v>344</v>
      </c>
      <c r="D195" s="40"/>
      <c r="E195" s="40"/>
      <c r="F195" s="42"/>
      <c r="G195" s="34">
        <f t="shared" si="15"/>
        <v>0</v>
      </c>
      <c r="H195" s="41" t="e">
        <f t="shared" si="16"/>
        <v>#DIV/0!</v>
      </c>
      <c r="I195" s="28"/>
      <c r="K195" s="29"/>
    </row>
    <row r="196" spans="1:11" ht="47.25" hidden="1">
      <c r="A196" s="25"/>
      <c r="B196" s="13" t="s">
        <v>181</v>
      </c>
      <c r="C196" s="8" t="s">
        <v>45</v>
      </c>
      <c r="D196" s="40"/>
      <c r="E196" s="40"/>
      <c r="F196" s="42"/>
      <c r="G196" s="34">
        <f t="shared" si="15"/>
        <v>0</v>
      </c>
      <c r="H196" s="41" t="e">
        <f t="shared" si="16"/>
        <v>#DIV/0!</v>
      </c>
      <c r="I196" s="28"/>
      <c r="K196" s="29"/>
    </row>
    <row r="197" spans="1:11" ht="15.75">
      <c r="A197" s="25"/>
      <c r="B197" s="13" t="s">
        <v>183</v>
      </c>
      <c r="C197" s="8" t="s">
        <v>368</v>
      </c>
      <c r="D197" s="40">
        <v>200</v>
      </c>
      <c r="E197" s="40">
        <v>0</v>
      </c>
      <c r="F197" s="42"/>
      <c r="G197" s="34">
        <f t="shared" si="15"/>
        <v>-200</v>
      </c>
      <c r="H197" s="41">
        <f t="shared" si="16"/>
        <v>0</v>
      </c>
      <c r="I197" s="28"/>
      <c r="K197" s="29"/>
    </row>
    <row r="198" spans="1:11" ht="63" hidden="1">
      <c r="A198" s="25"/>
      <c r="B198" s="13" t="s">
        <v>183</v>
      </c>
      <c r="C198" s="8" t="s">
        <v>413</v>
      </c>
      <c r="D198" s="40"/>
      <c r="E198" s="40"/>
      <c r="F198" s="42"/>
      <c r="G198" s="34">
        <f t="shared" si="15"/>
        <v>0</v>
      </c>
      <c r="H198" s="41" t="e">
        <f t="shared" si="16"/>
        <v>#DIV/0!</v>
      </c>
      <c r="I198" s="28"/>
      <c r="K198" s="29"/>
    </row>
    <row r="199" spans="1:11" ht="63" hidden="1">
      <c r="A199" s="25"/>
      <c r="B199" s="13" t="s">
        <v>183</v>
      </c>
      <c r="C199" s="8" t="s">
        <v>414</v>
      </c>
      <c r="D199" s="40"/>
      <c r="E199" s="40"/>
      <c r="F199" s="42"/>
      <c r="G199" s="34">
        <f t="shared" si="15"/>
        <v>0</v>
      </c>
      <c r="H199" s="41" t="e">
        <f t="shared" si="16"/>
        <v>#DIV/0!</v>
      </c>
      <c r="I199" s="28"/>
      <c r="K199" s="29"/>
    </row>
    <row r="200" spans="1:11" ht="15.75" hidden="1">
      <c r="A200" s="25"/>
      <c r="B200" s="13" t="s">
        <v>183</v>
      </c>
      <c r="C200" s="8" t="s">
        <v>412</v>
      </c>
      <c r="D200" s="40"/>
      <c r="E200" s="40"/>
      <c r="F200" s="42"/>
      <c r="G200" s="34">
        <f t="shared" si="15"/>
        <v>0</v>
      </c>
      <c r="H200" s="41" t="e">
        <f t="shared" si="16"/>
        <v>#DIV/0!</v>
      </c>
      <c r="I200" s="28"/>
      <c r="K200" s="29"/>
    </row>
    <row r="201" spans="1:11" ht="15.75" hidden="1">
      <c r="A201" s="25"/>
      <c r="B201" s="13" t="s">
        <v>185</v>
      </c>
      <c r="C201" s="8" t="s">
        <v>417</v>
      </c>
      <c r="D201" s="40"/>
      <c r="E201" s="40"/>
      <c r="F201" s="42"/>
      <c r="G201" s="34">
        <f t="shared" si="15"/>
        <v>0</v>
      </c>
      <c r="H201" s="41" t="e">
        <f t="shared" si="16"/>
        <v>#DIV/0!</v>
      </c>
      <c r="I201" s="28"/>
      <c r="K201" s="29"/>
    </row>
    <row r="202" spans="1:11" ht="31.5" hidden="1">
      <c r="A202" s="25"/>
      <c r="B202" s="13" t="s">
        <v>199</v>
      </c>
      <c r="C202" s="8" t="s">
        <v>418</v>
      </c>
      <c r="D202" s="40"/>
      <c r="E202" s="40"/>
      <c r="F202" s="42"/>
      <c r="G202" s="34">
        <f t="shared" si="15"/>
        <v>0</v>
      </c>
      <c r="H202" s="41" t="e">
        <f t="shared" si="16"/>
        <v>#DIV/0!</v>
      </c>
      <c r="I202" s="28"/>
      <c r="K202" s="29"/>
    </row>
    <row r="203" spans="1:11" ht="31.5" hidden="1">
      <c r="A203" s="25"/>
      <c r="B203" s="13" t="s">
        <v>200</v>
      </c>
      <c r="C203" s="8" t="s">
        <v>419</v>
      </c>
      <c r="D203" s="40"/>
      <c r="E203" s="40"/>
      <c r="F203" s="42"/>
      <c r="G203" s="34">
        <f t="shared" si="13"/>
        <v>0</v>
      </c>
      <c r="H203" s="41" t="e">
        <f t="shared" si="14"/>
        <v>#DIV/0!</v>
      </c>
      <c r="I203" s="28"/>
      <c r="K203" s="29"/>
    </row>
    <row r="204" spans="1:11" ht="31.5" hidden="1">
      <c r="A204" s="25"/>
      <c r="B204" s="13" t="s">
        <v>201</v>
      </c>
      <c r="C204" s="12" t="s">
        <v>398</v>
      </c>
      <c r="D204" s="40"/>
      <c r="E204" s="40"/>
      <c r="F204" s="42"/>
      <c r="G204" s="34">
        <f t="shared" si="13"/>
        <v>0</v>
      </c>
      <c r="H204" s="41" t="e">
        <f t="shared" si="14"/>
        <v>#DIV/0!</v>
      </c>
      <c r="I204" s="28"/>
      <c r="K204" s="29"/>
    </row>
    <row r="205" spans="1:11" ht="15.75" hidden="1">
      <c r="A205" s="25"/>
      <c r="B205" s="13" t="s">
        <v>196</v>
      </c>
      <c r="C205" s="12" t="s">
        <v>420</v>
      </c>
      <c r="D205" s="40"/>
      <c r="E205" s="40"/>
      <c r="F205" s="42"/>
      <c r="G205" s="34">
        <f t="shared" si="13"/>
        <v>0</v>
      </c>
      <c r="H205" s="41" t="e">
        <f t="shared" si="14"/>
        <v>#DIV/0!</v>
      </c>
      <c r="I205" s="28"/>
      <c r="K205" s="29"/>
    </row>
    <row r="206" spans="1:11" ht="31.5" hidden="1">
      <c r="A206" s="25"/>
      <c r="B206" s="13" t="s">
        <v>244</v>
      </c>
      <c r="C206" s="12" t="s">
        <v>421</v>
      </c>
      <c r="D206" s="40"/>
      <c r="E206" s="40"/>
      <c r="F206" s="42"/>
      <c r="G206" s="34">
        <f t="shared" si="13"/>
        <v>0</v>
      </c>
      <c r="H206" s="41" t="e">
        <f t="shared" si="14"/>
        <v>#DIV/0!</v>
      </c>
      <c r="I206" s="28"/>
      <c r="K206" s="29"/>
    </row>
    <row r="207" spans="1:11" ht="15.75">
      <c r="A207" s="25"/>
      <c r="B207" s="13" t="s">
        <v>126</v>
      </c>
      <c r="C207" s="12" t="s">
        <v>396</v>
      </c>
      <c r="D207" s="40">
        <f>D208</f>
        <v>280</v>
      </c>
      <c r="E207" s="40">
        <f>E208</f>
        <v>0</v>
      </c>
      <c r="F207" s="42"/>
      <c r="G207" s="34">
        <f t="shared" si="13"/>
        <v>-280</v>
      </c>
      <c r="H207" s="41">
        <f t="shared" si="14"/>
        <v>0</v>
      </c>
      <c r="I207" s="28"/>
      <c r="K207" s="29"/>
    </row>
    <row r="208" spans="1:11" ht="61.5" customHeight="1">
      <c r="A208" s="25"/>
      <c r="B208" s="13" t="s">
        <v>372</v>
      </c>
      <c r="C208" s="73" t="s">
        <v>397</v>
      </c>
      <c r="D208" s="40">
        <v>280</v>
      </c>
      <c r="E208" s="40">
        <v>0</v>
      </c>
      <c r="F208" s="42"/>
      <c r="G208" s="34">
        <f t="shared" si="13"/>
        <v>-280</v>
      </c>
      <c r="H208" s="41">
        <f t="shared" si="14"/>
        <v>0</v>
      </c>
      <c r="I208" s="28"/>
      <c r="K208" s="29"/>
    </row>
    <row r="209" spans="1:11" ht="32.25" customHeight="1" hidden="1">
      <c r="A209" s="25"/>
      <c r="B209" s="13" t="s">
        <v>127</v>
      </c>
      <c r="C209" s="12" t="s">
        <v>110</v>
      </c>
      <c r="D209" s="40">
        <f>D213+D215+D214+D210+D211+D212</f>
        <v>0</v>
      </c>
      <c r="E209" s="40">
        <f>E213+E215+E214+E210+E211+E212</f>
        <v>0</v>
      </c>
      <c r="F209" s="42"/>
      <c r="G209" s="34">
        <f t="shared" si="13"/>
        <v>0</v>
      </c>
      <c r="H209" s="41" t="e">
        <f t="shared" si="14"/>
        <v>#DIV/0!</v>
      </c>
      <c r="I209" s="28"/>
      <c r="K209" s="29"/>
    </row>
    <row r="210" spans="1:11" ht="57" customHeight="1" hidden="1">
      <c r="A210" s="25"/>
      <c r="B210" s="13" t="s">
        <v>135</v>
      </c>
      <c r="C210" s="12" t="s">
        <v>74</v>
      </c>
      <c r="D210" s="40"/>
      <c r="E210" s="40">
        <v>0</v>
      </c>
      <c r="F210" s="42"/>
      <c r="G210" s="34">
        <f t="shared" si="13"/>
        <v>0</v>
      </c>
      <c r="H210" s="41" t="e">
        <f t="shared" si="14"/>
        <v>#DIV/0!</v>
      </c>
      <c r="I210" s="28"/>
      <c r="K210" s="29"/>
    </row>
    <row r="211" spans="1:11" ht="31.5" hidden="1">
      <c r="A211" s="25"/>
      <c r="B211" s="13" t="s">
        <v>135</v>
      </c>
      <c r="C211" s="12" t="s">
        <v>422</v>
      </c>
      <c r="D211" s="40"/>
      <c r="E211" s="40"/>
      <c r="F211" s="42"/>
      <c r="G211" s="34">
        <f t="shared" si="13"/>
        <v>0</v>
      </c>
      <c r="H211" s="41" t="e">
        <f t="shared" si="14"/>
        <v>#DIV/0!</v>
      </c>
      <c r="I211" s="28"/>
      <c r="K211" s="29"/>
    </row>
    <row r="212" spans="1:11" ht="0.75" customHeight="1" hidden="1">
      <c r="A212" s="25"/>
      <c r="B212" s="13" t="s">
        <v>135</v>
      </c>
      <c r="C212" s="12" t="s">
        <v>75</v>
      </c>
      <c r="D212" s="40"/>
      <c r="E212" s="40"/>
      <c r="F212" s="42"/>
      <c r="G212" s="34">
        <f t="shared" si="13"/>
        <v>0</v>
      </c>
      <c r="H212" s="41" t="e">
        <f t="shared" si="14"/>
        <v>#DIV/0!</v>
      </c>
      <c r="I212" s="28"/>
      <c r="K212" s="29"/>
    </row>
    <row r="213" spans="1:11" ht="31.5" hidden="1">
      <c r="A213" s="25"/>
      <c r="B213" s="13" t="s">
        <v>190</v>
      </c>
      <c r="C213" s="12" t="s">
        <v>369</v>
      </c>
      <c r="D213" s="40"/>
      <c r="E213" s="40"/>
      <c r="F213" s="42"/>
      <c r="G213" s="34">
        <f t="shared" si="13"/>
        <v>0</v>
      </c>
      <c r="H213" s="41" t="e">
        <f t="shared" si="14"/>
        <v>#DIV/0!</v>
      </c>
      <c r="I213" s="28"/>
      <c r="K213" s="29"/>
    </row>
    <row r="214" spans="1:11" ht="60.75" customHeight="1" hidden="1">
      <c r="A214" s="25"/>
      <c r="B214" s="13" t="s">
        <v>138</v>
      </c>
      <c r="C214" s="12" t="s">
        <v>370</v>
      </c>
      <c r="D214" s="40"/>
      <c r="E214" s="40"/>
      <c r="F214" s="42"/>
      <c r="G214" s="34">
        <f t="shared" si="13"/>
        <v>0</v>
      </c>
      <c r="H214" s="41" t="e">
        <f t="shared" si="14"/>
        <v>#DIV/0!</v>
      </c>
      <c r="I214" s="28"/>
      <c r="K214" s="29"/>
    </row>
    <row r="215" spans="1:11" ht="0.75" customHeight="1" hidden="1">
      <c r="A215" s="25"/>
      <c r="B215" s="13" t="s">
        <v>138</v>
      </c>
      <c r="C215" s="8" t="s">
        <v>344</v>
      </c>
      <c r="D215" s="40"/>
      <c r="E215" s="40"/>
      <c r="F215" s="42"/>
      <c r="G215" s="34">
        <f t="shared" si="13"/>
        <v>0</v>
      </c>
      <c r="H215" s="41" t="e">
        <f t="shared" si="14"/>
        <v>#DIV/0!</v>
      </c>
      <c r="I215" s="28"/>
      <c r="K215" s="29"/>
    </row>
    <row r="216" spans="1:11" ht="15.75">
      <c r="A216" s="25"/>
      <c r="B216" s="9" t="s">
        <v>143</v>
      </c>
      <c r="C216" s="12" t="s">
        <v>111</v>
      </c>
      <c r="D216" s="39">
        <f>D217+D218+D219+D221+D222+D223+D224+D225+D226+D227+D230+D231+D220+D228+D229</f>
        <v>7010</v>
      </c>
      <c r="E216" s="39">
        <f>E217+E218+E219+E221+E222+E223+E224+E225+E226+E227+E230+E231+E220+E228+E229</f>
        <v>524.8</v>
      </c>
      <c r="F216" s="39">
        <f>F217+F218+F219+F221+F222+F223+F224+F225+F226+F227+F230+F231+F220</f>
        <v>0</v>
      </c>
      <c r="G216" s="34">
        <f t="shared" si="13"/>
        <v>-6485.2</v>
      </c>
      <c r="H216" s="41">
        <f t="shared" si="14"/>
        <v>7.486447931526389</v>
      </c>
      <c r="I216" s="28"/>
      <c r="K216" s="29"/>
    </row>
    <row r="217" spans="1:11" ht="63">
      <c r="A217" s="25"/>
      <c r="B217" s="9" t="s">
        <v>145</v>
      </c>
      <c r="C217" s="6" t="s">
        <v>446</v>
      </c>
      <c r="D217" s="39">
        <v>4250</v>
      </c>
      <c r="E217" s="34">
        <v>462.7</v>
      </c>
      <c r="F217" s="34"/>
      <c r="G217" s="34">
        <f t="shared" si="13"/>
        <v>-3787.3</v>
      </c>
      <c r="H217" s="41">
        <f t="shared" si="14"/>
        <v>10.887058823529411</v>
      </c>
      <c r="I217" s="28"/>
      <c r="K217" s="29"/>
    </row>
    <row r="218" spans="1:11" ht="67.5" customHeight="1">
      <c r="A218" s="25"/>
      <c r="B218" s="9" t="s">
        <v>145</v>
      </c>
      <c r="C218" s="6" t="s">
        <v>447</v>
      </c>
      <c r="D218" s="39">
        <v>648</v>
      </c>
      <c r="E218" s="34">
        <v>0</v>
      </c>
      <c r="F218" s="34"/>
      <c r="G218" s="34">
        <f t="shared" si="13"/>
        <v>-648</v>
      </c>
      <c r="H218" s="41">
        <f t="shared" si="14"/>
        <v>0</v>
      </c>
      <c r="I218" s="28"/>
      <c r="K218" s="29"/>
    </row>
    <row r="219" spans="1:11" ht="42.75" customHeight="1" hidden="1">
      <c r="A219" s="25"/>
      <c r="B219" s="9" t="s">
        <v>145</v>
      </c>
      <c r="C219" s="8" t="s">
        <v>344</v>
      </c>
      <c r="D219" s="39"/>
      <c r="E219" s="34"/>
      <c r="F219" s="34"/>
      <c r="G219" s="34">
        <f t="shared" si="13"/>
        <v>0</v>
      </c>
      <c r="H219" s="41" t="e">
        <f t="shared" si="14"/>
        <v>#DIV/0!</v>
      </c>
      <c r="I219" s="28"/>
      <c r="K219" s="29"/>
    </row>
    <row r="220" spans="1:11" ht="46.5" customHeight="1" hidden="1">
      <c r="A220" s="25"/>
      <c r="B220" s="9" t="s">
        <v>145</v>
      </c>
      <c r="C220" s="8" t="s">
        <v>78</v>
      </c>
      <c r="D220" s="39"/>
      <c r="E220" s="34"/>
      <c r="F220" s="34"/>
      <c r="G220" s="34">
        <f t="shared" si="13"/>
        <v>0</v>
      </c>
      <c r="H220" s="41" t="e">
        <f t="shared" si="14"/>
        <v>#DIV/0!</v>
      </c>
      <c r="I220" s="28"/>
      <c r="K220" s="29"/>
    </row>
    <row r="221" spans="1:11" ht="63.75" customHeight="1">
      <c r="A221" s="25"/>
      <c r="B221" s="9" t="s">
        <v>320</v>
      </c>
      <c r="C221" s="6" t="s">
        <v>449</v>
      </c>
      <c r="D221" s="39">
        <v>180</v>
      </c>
      <c r="E221" s="34">
        <v>0</v>
      </c>
      <c r="F221" s="34"/>
      <c r="G221" s="34">
        <f t="shared" si="13"/>
        <v>-180</v>
      </c>
      <c r="H221" s="41">
        <f t="shared" si="14"/>
        <v>0</v>
      </c>
      <c r="I221" s="28"/>
      <c r="K221" s="29"/>
    </row>
    <row r="222" spans="1:11" ht="62.25" customHeight="1">
      <c r="A222" s="25"/>
      <c r="B222" s="9" t="s">
        <v>320</v>
      </c>
      <c r="C222" s="6" t="s">
        <v>448</v>
      </c>
      <c r="D222" s="39">
        <v>309</v>
      </c>
      <c r="E222" s="34">
        <v>0</v>
      </c>
      <c r="F222" s="34"/>
      <c r="G222" s="34">
        <f t="shared" si="13"/>
        <v>-309</v>
      </c>
      <c r="H222" s="41">
        <f t="shared" si="14"/>
        <v>0</v>
      </c>
      <c r="I222" s="28"/>
      <c r="K222" s="29"/>
    </row>
    <row r="223" spans="1:11" ht="63" customHeight="1" hidden="1">
      <c r="A223" s="25"/>
      <c r="B223" s="9" t="s">
        <v>320</v>
      </c>
      <c r="C223" s="75" t="s">
        <v>394</v>
      </c>
      <c r="D223" s="39"/>
      <c r="E223" s="34"/>
      <c r="F223" s="34"/>
      <c r="G223" s="34">
        <f t="shared" si="13"/>
        <v>0</v>
      </c>
      <c r="H223" s="41" t="e">
        <f t="shared" si="14"/>
        <v>#DIV/0!</v>
      </c>
      <c r="I223" s="28"/>
      <c r="K223" s="29"/>
    </row>
    <row r="224" spans="1:11" ht="53.25" customHeight="1">
      <c r="A224" s="25"/>
      <c r="B224" s="9" t="s">
        <v>303</v>
      </c>
      <c r="C224" s="6" t="s">
        <v>450</v>
      </c>
      <c r="D224" s="39">
        <v>1501</v>
      </c>
      <c r="E224" s="34">
        <v>25.5</v>
      </c>
      <c r="F224" s="34"/>
      <c r="G224" s="34">
        <f t="shared" si="13"/>
        <v>-1475.5</v>
      </c>
      <c r="H224" s="41">
        <f t="shared" si="14"/>
        <v>1.698867421718854</v>
      </c>
      <c r="I224" s="28"/>
      <c r="K224" s="29"/>
    </row>
    <row r="225" spans="1:11" ht="64.5" customHeight="1" hidden="1">
      <c r="A225" s="25"/>
      <c r="B225" s="9" t="s">
        <v>303</v>
      </c>
      <c r="C225" s="6" t="s">
        <v>423</v>
      </c>
      <c r="D225" s="39"/>
      <c r="E225" s="34"/>
      <c r="F225" s="34"/>
      <c r="G225" s="34">
        <f t="shared" si="13"/>
        <v>0</v>
      </c>
      <c r="H225" s="41" t="e">
        <f t="shared" si="14"/>
        <v>#DIV/0!</v>
      </c>
      <c r="I225" s="28"/>
      <c r="K225" s="29"/>
    </row>
    <row r="226" spans="1:11" ht="45.75" customHeight="1">
      <c r="A226" s="25"/>
      <c r="B226" s="9" t="s">
        <v>147</v>
      </c>
      <c r="C226" s="6" t="s">
        <v>444</v>
      </c>
      <c r="D226" s="39">
        <v>122</v>
      </c>
      <c r="E226" s="34">
        <v>36.6</v>
      </c>
      <c r="F226" s="34"/>
      <c r="G226" s="34">
        <f t="shared" si="13"/>
        <v>-85.4</v>
      </c>
      <c r="H226" s="41">
        <f t="shared" si="14"/>
        <v>30</v>
      </c>
      <c r="I226" s="28"/>
      <c r="K226" s="29"/>
    </row>
    <row r="227" spans="1:11" ht="78" customHeight="1" hidden="1">
      <c r="A227" s="25"/>
      <c r="B227" s="9" t="s">
        <v>147</v>
      </c>
      <c r="C227" s="8" t="s">
        <v>344</v>
      </c>
      <c r="D227" s="39"/>
      <c r="E227" s="34"/>
      <c r="F227" s="34"/>
      <c r="G227" s="34">
        <f t="shared" si="13"/>
        <v>0</v>
      </c>
      <c r="H227" s="41" t="e">
        <f t="shared" si="14"/>
        <v>#DIV/0!</v>
      </c>
      <c r="I227" s="28"/>
      <c r="K227" s="29"/>
    </row>
    <row r="228" spans="1:11" ht="47.25" hidden="1">
      <c r="A228" s="25"/>
      <c r="B228" s="9" t="s">
        <v>147</v>
      </c>
      <c r="C228" s="8" t="s">
        <v>16</v>
      </c>
      <c r="D228" s="39"/>
      <c r="E228" s="34"/>
      <c r="F228" s="34"/>
      <c r="G228" s="34">
        <f t="shared" si="13"/>
        <v>0</v>
      </c>
      <c r="H228" s="41" t="e">
        <f t="shared" si="14"/>
        <v>#DIV/0!</v>
      </c>
      <c r="I228" s="28"/>
      <c r="K228" s="29"/>
    </row>
    <row r="229" spans="1:11" ht="63.75" customHeight="1" hidden="1">
      <c r="A229" s="25"/>
      <c r="B229" s="9" t="s">
        <v>147</v>
      </c>
      <c r="C229" s="6" t="s">
        <v>4</v>
      </c>
      <c r="D229" s="39"/>
      <c r="E229" s="34"/>
      <c r="F229" s="34"/>
      <c r="G229" s="34">
        <f t="shared" si="13"/>
        <v>0</v>
      </c>
      <c r="H229" s="41" t="e">
        <f t="shared" si="14"/>
        <v>#DIV/0!</v>
      </c>
      <c r="I229" s="28"/>
      <c r="K229" s="29"/>
    </row>
    <row r="230" spans="1:11" ht="94.5" hidden="1">
      <c r="A230" s="25"/>
      <c r="B230" s="9" t="s">
        <v>310</v>
      </c>
      <c r="C230" s="6" t="s">
        <v>415</v>
      </c>
      <c r="D230" s="39"/>
      <c r="E230" s="34"/>
      <c r="F230" s="34"/>
      <c r="G230" s="34">
        <f t="shared" si="13"/>
        <v>0</v>
      </c>
      <c r="H230" s="41" t="e">
        <f t="shared" si="14"/>
        <v>#DIV/0!</v>
      </c>
      <c r="I230" s="28"/>
      <c r="K230" s="29"/>
    </row>
    <row r="231" spans="1:11" ht="0.75" customHeight="1" hidden="1">
      <c r="A231" s="25"/>
      <c r="B231" s="9" t="s">
        <v>348</v>
      </c>
      <c r="C231" s="6" t="s">
        <v>349</v>
      </c>
      <c r="D231" s="39"/>
      <c r="E231" s="34">
        <v>0</v>
      </c>
      <c r="F231" s="34"/>
      <c r="G231" s="34">
        <f t="shared" si="13"/>
        <v>0</v>
      </c>
      <c r="H231" s="41" t="e">
        <f t="shared" si="14"/>
        <v>#DIV/0!</v>
      </c>
      <c r="I231" s="28"/>
      <c r="K231" s="29"/>
    </row>
    <row r="232" spans="1:11" ht="15.75" hidden="1">
      <c r="A232" s="53" t="s">
        <v>154</v>
      </c>
      <c r="B232" s="11" t="s">
        <v>161</v>
      </c>
      <c r="C232" s="8" t="s">
        <v>84</v>
      </c>
      <c r="D232" s="39">
        <f>D233+D234+D237+D236+D235</f>
        <v>0</v>
      </c>
      <c r="E232" s="39">
        <f>E233+E234+E237+E236+E235</f>
        <v>0</v>
      </c>
      <c r="F232" s="34" t="e">
        <f>E232-#REF!</f>
        <v>#REF!</v>
      </c>
      <c r="G232" s="34">
        <f t="shared" si="13"/>
        <v>0</v>
      </c>
      <c r="H232" s="41" t="e">
        <f t="shared" si="14"/>
        <v>#DIV/0!</v>
      </c>
      <c r="I232" s="28"/>
      <c r="K232" s="29"/>
    </row>
    <row r="233" spans="1:11" ht="15.75" hidden="1">
      <c r="A233" s="20" t="s">
        <v>169</v>
      </c>
      <c r="B233" s="9" t="s">
        <v>254</v>
      </c>
      <c r="C233" s="19" t="s">
        <v>85</v>
      </c>
      <c r="D233" s="39"/>
      <c r="E233" s="34"/>
      <c r="F233" s="34"/>
      <c r="G233" s="34">
        <f t="shared" si="13"/>
        <v>0</v>
      </c>
      <c r="H233" s="41" t="e">
        <f t="shared" si="14"/>
        <v>#DIV/0!</v>
      </c>
      <c r="I233" s="28"/>
      <c r="K233" s="29"/>
    </row>
    <row r="234" spans="1:11" ht="15.75" hidden="1">
      <c r="A234" s="20" t="s">
        <v>184</v>
      </c>
      <c r="B234" s="9" t="s">
        <v>255</v>
      </c>
      <c r="C234" s="19" t="s">
        <v>86</v>
      </c>
      <c r="D234" s="39"/>
      <c r="E234" s="34"/>
      <c r="F234" s="34"/>
      <c r="G234" s="34">
        <f t="shared" si="13"/>
        <v>0</v>
      </c>
      <c r="H234" s="41" t="e">
        <f t="shared" si="14"/>
        <v>#DIV/0!</v>
      </c>
      <c r="I234" s="28"/>
      <c r="K234" s="29"/>
    </row>
    <row r="235" spans="1:11" ht="31.5" hidden="1">
      <c r="A235" s="20"/>
      <c r="B235" s="9" t="s">
        <v>256</v>
      </c>
      <c r="C235" s="19" t="s">
        <v>59</v>
      </c>
      <c r="D235" s="39"/>
      <c r="E235" s="34"/>
      <c r="F235" s="34"/>
      <c r="G235" s="34">
        <f t="shared" si="13"/>
        <v>0</v>
      </c>
      <c r="H235" s="41" t="e">
        <f t="shared" si="14"/>
        <v>#DIV/0!</v>
      </c>
      <c r="I235" s="28"/>
      <c r="K235" s="29"/>
    </row>
    <row r="236" spans="1:11" ht="31.5" hidden="1">
      <c r="A236" s="20"/>
      <c r="B236" s="9" t="s">
        <v>234</v>
      </c>
      <c r="C236" s="19" t="s">
        <v>0</v>
      </c>
      <c r="D236" s="39"/>
      <c r="E236" s="34"/>
      <c r="F236" s="34"/>
      <c r="G236" s="34">
        <f t="shared" si="13"/>
        <v>0</v>
      </c>
      <c r="H236" s="41" t="e">
        <f t="shared" si="14"/>
        <v>#DIV/0!</v>
      </c>
      <c r="I236" s="28"/>
      <c r="K236" s="29"/>
    </row>
    <row r="237" spans="1:11" ht="37.5" customHeight="1" hidden="1">
      <c r="A237" s="20" t="s">
        <v>184</v>
      </c>
      <c r="B237" s="9" t="s">
        <v>234</v>
      </c>
      <c r="C237" s="19" t="s">
        <v>87</v>
      </c>
      <c r="D237" s="39"/>
      <c r="E237" s="34"/>
      <c r="F237" s="34"/>
      <c r="G237" s="34">
        <f t="shared" si="13"/>
        <v>0</v>
      </c>
      <c r="H237" s="41" t="e">
        <f t="shared" si="14"/>
        <v>#DIV/0!</v>
      </c>
      <c r="I237" s="28"/>
      <c r="K237" s="29"/>
    </row>
    <row r="238" spans="1:11" ht="15.75" hidden="1">
      <c r="A238" s="20"/>
      <c r="B238" s="9" t="s">
        <v>150</v>
      </c>
      <c r="C238" s="6" t="s">
        <v>88</v>
      </c>
      <c r="D238" s="39">
        <f>D239+D240</f>
        <v>0</v>
      </c>
      <c r="E238" s="39">
        <f>E239+E240</f>
        <v>0</v>
      </c>
      <c r="F238" s="39">
        <f>F239+F240</f>
        <v>0</v>
      </c>
      <c r="G238" s="34">
        <f t="shared" si="13"/>
        <v>0</v>
      </c>
      <c r="H238" s="41" t="e">
        <f t="shared" si="14"/>
        <v>#DIV/0!</v>
      </c>
      <c r="I238" s="28"/>
      <c r="K238" s="29"/>
    </row>
    <row r="239" spans="1:11" ht="31.5" hidden="1">
      <c r="A239" s="20"/>
      <c r="B239" s="9" t="s">
        <v>151</v>
      </c>
      <c r="C239" s="19" t="s">
        <v>22</v>
      </c>
      <c r="D239" s="39"/>
      <c r="E239" s="34"/>
      <c r="F239" s="34"/>
      <c r="G239" s="34">
        <f t="shared" si="13"/>
        <v>0</v>
      </c>
      <c r="H239" s="41" t="e">
        <f t="shared" si="14"/>
        <v>#DIV/0!</v>
      </c>
      <c r="I239" s="28"/>
      <c r="K239" s="29"/>
    </row>
    <row r="240" spans="1:11" ht="78.75" hidden="1">
      <c r="A240" s="20"/>
      <c r="B240" s="9" t="s">
        <v>151</v>
      </c>
      <c r="C240" s="8" t="s">
        <v>344</v>
      </c>
      <c r="D240" s="39"/>
      <c r="E240" s="34"/>
      <c r="F240" s="34"/>
      <c r="G240" s="34">
        <f t="shared" si="13"/>
        <v>0</v>
      </c>
      <c r="H240" s="41" t="e">
        <f t="shared" si="14"/>
        <v>#DIV/0!</v>
      </c>
      <c r="I240" s="28"/>
      <c r="K240" s="29"/>
    </row>
    <row r="241" spans="1:11" ht="15.75">
      <c r="A241" s="20"/>
      <c r="B241" s="9" t="s">
        <v>43</v>
      </c>
      <c r="C241" s="6" t="s">
        <v>89</v>
      </c>
      <c r="D241" s="35">
        <f>D242+D243+D246+D244+D245</f>
        <v>2060</v>
      </c>
      <c r="E241" s="35">
        <f>E242+E243+E246+E244+E245</f>
        <v>0</v>
      </c>
      <c r="F241" s="34">
        <f>E241-K233</f>
        <v>0</v>
      </c>
      <c r="G241" s="34">
        <f t="shared" si="13"/>
        <v>-2060</v>
      </c>
      <c r="H241" s="41">
        <f t="shared" si="14"/>
        <v>0</v>
      </c>
      <c r="I241" s="28"/>
      <c r="K241" s="29"/>
    </row>
    <row r="242" spans="1:11" ht="78" customHeight="1">
      <c r="A242" s="20"/>
      <c r="B242" s="9" t="s">
        <v>231</v>
      </c>
      <c r="C242" s="95" t="s">
        <v>451</v>
      </c>
      <c r="D242" s="35">
        <v>60</v>
      </c>
      <c r="E242" s="34">
        <v>0</v>
      </c>
      <c r="F242" s="34"/>
      <c r="G242" s="34">
        <f t="shared" si="13"/>
        <v>-60</v>
      </c>
      <c r="H242" s="41">
        <f t="shared" si="14"/>
        <v>0</v>
      </c>
      <c r="I242" s="28"/>
      <c r="K242" s="29"/>
    </row>
    <row r="243" spans="1:11" ht="86.25" customHeight="1" hidden="1">
      <c r="A243" s="20"/>
      <c r="B243" s="9" t="s">
        <v>231</v>
      </c>
      <c r="C243" s="6" t="s">
        <v>331</v>
      </c>
      <c r="D243" s="35"/>
      <c r="E243" s="34"/>
      <c r="F243" s="34"/>
      <c r="G243" s="34">
        <f t="shared" si="13"/>
        <v>0</v>
      </c>
      <c r="H243" s="41" t="e">
        <f t="shared" si="14"/>
        <v>#DIV/0!</v>
      </c>
      <c r="I243" s="28"/>
      <c r="K243" s="29"/>
    </row>
    <row r="244" spans="1:11" ht="84.75" customHeight="1">
      <c r="A244" s="20"/>
      <c r="B244" s="9" t="s">
        <v>231</v>
      </c>
      <c r="C244" s="95" t="s">
        <v>452</v>
      </c>
      <c r="D244" s="35">
        <v>2000</v>
      </c>
      <c r="E244" s="34">
        <v>0</v>
      </c>
      <c r="F244" s="34"/>
      <c r="G244" s="34">
        <f t="shared" si="13"/>
        <v>-2000</v>
      </c>
      <c r="H244" s="41">
        <f t="shared" si="14"/>
        <v>0</v>
      </c>
      <c r="I244" s="77"/>
      <c r="K244" s="29"/>
    </row>
    <row r="245" spans="1:11" ht="47.25" hidden="1">
      <c r="A245" s="20"/>
      <c r="B245" s="9" t="s">
        <v>231</v>
      </c>
      <c r="C245" s="8" t="s">
        <v>16</v>
      </c>
      <c r="D245" s="35"/>
      <c r="E245" s="34"/>
      <c r="F245" s="34"/>
      <c r="G245" s="34">
        <f t="shared" si="13"/>
        <v>0</v>
      </c>
      <c r="H245" s="41" t="e">
        <f t="shared" si="14"/>
        <v>#DIV/0!</v>
      </c>
      <c r="I245" s="28"/>
      <c r="K245" s="29"/>
    </row>
    <row r="246" spans="1:11" ht="78.75" hidden="1">
      <c r="A246" s="20"/>
      <c r="B246" s="9" t="s">
        <v>231</v>
      </c>
      <c r="C246" s="76" t="s">
        <v>395</v>
      </c>
      <c r="D246" s="35"/>
      <c r="E246" s="34"/>
      <c r="F246" s="34"/>
      <c r="G246" s="34">
        <f t="shared" si="13"/>
        <v>0</v>
      </c>
      <c r="H246" s="41" t="e">
        <f t="shared" si="14"/>
        <v>#DIV/0!</v>
      </c>
      <c r="I246" s="28"/>
      <c r="K246" s="29"/>
    </row>
    <row r="247" spans="1:11" ht="48" customHeight="1">
      <c r="A247" s="20"/>
      <c r="B247" s="9" t="s">
        <v>192</v>
      </c>
      <c r="C247" s="6" t="s">
        <v>332</v>
      </c>
      <c r="D247" s="35">
        <f>D248+D249+D250</f>
        <v>500</v>
      </c>
      <c r="E247" s="35">
        <f>E248+E249+E250</f>
        <v>0</v>
      </c>
      <c r="F247" s="34"/>
      <c r="G247" s="34">
        <f t="shared" si="13"/>
        <v>-500</v>
      </c>
      <c r="H247" s="41">
        <f t="shared" si="14"/>
        <v>0</v>
      </c>
      <c r="I247" s="28"/>
      <c r="K247" s="29"/>
    </row>
    <row r="248" spans="1:11" ht="0.75" customHeight="1" hidden="1">
      <c r="A248" s="20"/>
      <c r="B248" s="9" t="s">
        <v>160</v>
      </c>
      <c r="C248" s="6" t="s">
        <v>221</v>
      </c>
      <c r="D248" s="35"/>
      <c r="E248" s="34"/>
      <c r="F248" s="34"/>
      <c r="G248" s="34">
        <f t="shared" si="13"/>
        <v>0</v>
      </c>
      <c r="H248" s="41" t="e">
        <f t="shared" si="14"/>
        <v>#DIV/0!</v>
      </c>
      <c r="I248" s="28"/>
      <c r="K248" s="29"/>
    </row>
    <row r="249" spans="1:11" ht="47.25" hidden="1">
      <c r="A249" s="20"/>
      <c r="B249" s="9" t="s">
        <v>160</v>
      </c>
      <c r="C249" s="6" t="s">
        <v>222</v>
      </c>
      <c r="D249" s="35"/>
      <c r="E249" s="34"/>
      <c r="F249" s="34"/>
      <c r="G249" s="34">
        <f t="shared" si="13"/>
        <v>0</v>
      </c>
      <c r="H249" s="41" t="e">
        <f t="shared" si="14"/>
        <v>#DIV/0!</v>
      </c>
      <c r="I249" s="28"/>
      <c r="K249" s="29"/>
    </row>
    <row r="250" spans="1:11" ht="78.75">
      <c r="A250" s="20"/>
      <c r="B250" s="9" t="s">
        <v>160</v>
      </c>
      <c r="C250" s="75" t="s">
        <v>453</v>
      </c>
      <c r="D250" s="35">
        <v>500</v>
      </c>
      <c r="E250" s="34">
        <v>0</v>
      </c>
      <c r="F250" s="34" t="e">
        <f>E250-#REF!</f>
        <v>#REF!</v>
      </c>
      <c r="G250" s="34">
        <f t="shared" si="13"/>
        <v>-500</v>
      </c>
      <c r="H250" s="41">
        <f t="shared" si="14"/>
        <v>0</v>
      </c>
      <c r="I250" s="28"/>
      <c r="K250" s="29"/>
    </row>
    <row r="251" spans="1:11" ht="31.5">
      <c r="A251" s="20"/>
      <c r="B251" s="9" t="s">
        <v>323</v>
      </c>
      <c r="C251" s="8" t="s">
        <v>53</v>
      </c>
      <c r="D251" s="35">
        <f>D252+D254+D255+D253</f>
        <v>4455.5</v>
      </c>
      <c r="E251" s="35">
        <f>E252+E254+E255+E253</f>
        <v>0</v>
      </c>
      <c r="F251" s="34"/>
      <c r="G251" s="34">
        <f t="shared" si="13"/>
        <v>-4455.5</v>
      </c>
      <c r="H251" s="41">
        <f t="shared" si="14"/>
        <v>0</v>
      </c>
      <c r="I251" s="77"/>
      <c r="K251" s="29"/>
    </row>
    <row r="252" spans="1:11" ht="69" customHeight="1">
      <c r="A252" s="20"/>
      <c r="B252" s="9" t="s">
        <v>245</v>
      </c>
      <c r="C252" s="73" t="s">
        <v>445</v>
      </c>
      <c r="D252" s="35">
        <v>4455.5</v>
      </c>
      <c r="E252" s="34">
        <v>0</v>
      </c>
      <c r="F252" s="34"/>
      <c r="G252" s="34">
        <f t="shared" si="13"/>
        <v>-4455.5</v>
      </c>
      <c r="H252" s="41">
        <f t="shared" si="14"/>
        <v>0</v>
      </c>
      <c r="I252" s="28"/>
      <c r="K252" s="29"/>
    </row>
    <row r="253" spans="1:11" ht="71.25" customHeight="1" hidden="1">
      <c r="A253" s="20"/>
      <c r="B253" s="9" t="s">
        <v>245</v>
      </c>
      <c r="C253" s="6" t="s">
        <v>1</v>
      </c>
      <c r="D253" s="35"/>
      <c r="E253" s="34"/>
      <c r="F253" s="34"/>
      <c r="G253" s="34">
        <f t="shared" si="13"/>
        <v>0</v>
      </c>
      <c r="H253" s="41" t="e">
        <f t="shared" si="14"/>
        <v>#DIV/0!</v>
      </c>
      <c r="I253" s="28"/>
      <c r="K253" s="29"/>
    </row>
    <row r="254" spans="1:11" ht="47.25" hidden="1">
      <c r="A254" s="20"/>
      <c r="B254" s="9" t="s">
        <v>245</v>
      </c>
      <c r="C254" s="8" t="s">
        <v>335</v>
      </c>
      <c r="D254" s="35"/>
      <c r="E254" s="34"/>
      <c r="F254" s="34"/>
      <c r="G254" s="34">
        <f t="shared" si="13"/>
        <v>0</v>
      </c>
      <c r="H254" s="41" t="e">
        <f t="shared" si="14"/>
        <v>#DIV/0!</v>
      </c>
      <c r="I254" s="28"/>
      <c r="K254" s="29"/>
    </row>
    <row r="255" spans="1:11" ht="47.25" hidden="1">
      <c r="A255" s="20"/>
      <c r="B255" s="9" t="s">
        <v>245</v>
      </c>
      <c r="C255" s="10" t="s">
        <v>339</v>
      </c>
      <c r="D255" s="35"/>
      <c r="E255" s="34"/>
      <c r="F255" s="34"/>
      <c r="G255" s="34">
        <f t="shared" si="13"/>
        <v>0</v>
      </c>
      <c r="H255" s="41" t="e">
        <f t="shared" si="14"/>
        <v>#DIV/0!</v>
      </c>
      <c r="I255" s="28"/>
      <c r="K255" s="29"/>
    </row>
    <row r="256" spans="1:11" ht="31.5" hidden="1">
      <c r="A256" s="20"/>
      <c r="B256" s="11" t="s">
        <v>270</v>
      </c>
      <c r="C256" s="6" t="s">
        <v>90</v>
      </c>
      <c r="D256" s="35">
        <f>D257+D258</f>
        <v>0</v>
      </c>
      <c r="E256" s="35">
        <f>E257+E258</f>
        <v>0</v>
      </c>
      <c r="F256" s="34"/>
      <c r="G256" s="34">
        <f aca="true" t="shared" si="17" ref="G256:G321">E256-D256</f>
        <v>0</v>
      </c>
      <c r="H256" s="41" t="e">
        <f aca="true" t="shared" si="18" ref="H256:H321">E256/D256*100</f>
        <v>#DIV/0!</v>
      </c>
      <c r="I256" s="28"/>
      <c r="K256" s="29"/>
    </row>
    <row r="257" spans="1:11" ht="63" hidden="1">
      <c r="A257" s="20"/>
      <c r="B257" s="11" t="s">
        <v>172</v>
      </c>
      <c r="C257" s="6" t="s">
        <v>2</v>
      </c>
      <c r="D257" s="35"/>
      <c r="E257" s="35"/>
      <c r="F257" s="34"/>
      <c r="G257" s="34">
        <f t="shared" si="17"/>
        <v>0</v>
      </c>
      <c r="H257" s="41" t="e">
        <f t="shared" si="18"/>
        <v>#DIV/0!</v>
      </c>
      <c r="I257" s="28"/>
      <c r="K257" s="29"/>
    </row>
    <row r="258" spans="1:11" ht="31.5" hidden="1">
      <c r="A258" s="20"/>
      <c r="B258" s="11" t="s">
        <v>165</v>
      </c>
      <c r="C258" s="6" t="s">
        <v>48</v>
      </c>
      <c r="D258" s="35"/>
      <c r="E258" s="35"/>
      <c r="F258" s="34"/>
      <c r="G258" s="34">
        <f t="shared" si="17"/>
        <v>0</v>
      </c>
      <c r="H258" s="41" t="e">
        <f t="shared" si="18"/>
        <v>#DIV/0!</v>
      </c>
      <c r="I258" s="28"/>
      <c r="K258" s="29"/>
    </row>
    <row r="259" spans="1:11" ht="31.5">
      <c r="A259" s="20"/>
      <c r="B259" s="11" t="s">
        <v>337</v>
      </c>
      <c r="C259" s="6" t="s">
        <v>92</v>
      </c>
      <c r="D259" s="35">
        <f>D260+D261</f>
        <v>100</v>
      </c>
      <c r="E259" s="35">
        <f>E260+E261</f>
        <v>20.9</v>
      </c>
      <c r="F259" s="34"/>
      <c r="G259" s="34">
        <f t="shared" si="17"/>
        <v>-79.1</v>
      </c>
      <c r="H259" s="41">
        <f t="shared" si="18"/>
        <v>20.9</v>
      </c>
      <c r="I259" s="28"/>
      <c r="K259" s="29"/>
    </row>
    <row r="260" spans="1:11" ht="63">
      <c r="A260" s="20"/>
      <c r="B260" s="11" t="s">
        <v>248</v>
      </c>
      <c r="C260" s="75" t="s">
        <v>454</v>
      </c>
      <c r="D260" s="35">
        <v>100</v>
      </c>
      <c r="E260" s="35">
        <v>20.9</v>
      </c>
      <c r="F260" s="34" t="e">
        <f>E260-#REF!</f>
        <v>#REF!</v>
      </c>
      <c r="G260" s="34">
        <f t="shared" si="17"/>
        <v>-79.1</v>
      </c>
      <c r="H260" s="41">
        <f t="shared" si="18"/>
        <v>20.9</v>
      </c>
      <c r="I260" s="28"/>
      <c r="K260" s="29"/>
    </row>
    <row r="261" spans="1:11" ht="63" hidden="1">
      <c r="A261" s="20"/>
      <c r="B261" s="11" t="s">
        <v>336</v>
      </c>
      <c r="C261" s="6" t="s">
        <v>317</v>
      </c>
      <c r="D261" s="35">
        <v>0</v>
      </c>
      <c r="E261" s="35"/>
      <c r="F261" s="34"/>
      <c r="G261" s="34">
        <f t="shared" si="17"/>
        <v>0</v>
      </c>
      <c r="H261" s="41" t="e">
        <f t="shared" si="18"/>
        <v>#DIV/0!</v>
      </c>
      <c r="I261" s="28"/>
      <c r="K261" s="29"/>
    </row>
    <row r="262" spans="1:11" ht="18.75" customHeight="1">
      <c r="A262" s="20"/>
      <c r="B262" s="11" t="s">
        <v>282</v>
      </c>
      <c r="C262" s="6" t="s">
        <v>93</v>
      </c>
      <c r="D262" s="35">
        <f>D263+D267+D264+D266+D265</f>
        <v>78.3</v>
      </c>
      <c r="E262" s="35">
        <f>E263+E267+E264+E266+E265</f>
        <v>0</v>
      </c>
      <c r="F262" s="34"/>
      <c r="G262" s="34">
        <f t="shared" si="17"/>
        <v>-78.3</v>
      </c>
      <c r="H262" s="35">
        <f t="shared" si="18"/>
        <v>0</v>
      </c>
      <c r="I262" s="28"/>
      <c r="K262" s="29"/>
    </row>
    <row r="263" spans="1:11" ht="84.75" customHeight="1">
      <c r="A263" s="20"/>
      <c r="B263" s="11" t="s">
        <v>282</v>
      </c>
      <c r="C263" s="97" t="s">
        <v>455</v>
      </c>
      <c r="D263" s="35">
        <v>27.3</v>
      </c>
      <c r="E263" s="35">
        <v>0</v>
      </c>
      <c r="F263" s="34"/>
      <c r="G263" s="34">
        <f t="shared" si="17"/>
        <v>-27.3</v>
      </c>
      <c r="H263" s="41">
        <f t="shared" si="18"/>
        <v>0</v>
      </c>
      <c r="I263" s="28"/>
      <c r="K263" s="29"/>
    </row>
    <row r="264" spans="1:11" ht="31.5" hidden="1">
      <c r="A264" s="20"/>
      <c r="B264" s="11" t="s">
        <v>282</v>
      </c>
      <c r="C264" s="6" t="s">
        <v>99</v>
      </c>
      <c r="D264" s="35"/>
      <c r="E264" s="35"/>
      <c r="F264" s="34"/>
      <c r="G264" s="34">
        <f t="shared" si="17"/>
        <v>0</v>
      </c>
      <c r="H264" s="41" t="e">
        <f t="shared" si="18"/>
        <v>#DIV/0!</v>
      </c>
      <c r="I264" s="28"/>
      <c r="K264" s="29"/>
    </row>
    <row r="265" spans="1:11" ht="31.5" hidden="1">
      <c r="A265" s="20"/>
      <c r="B265" s="11" t="s">
        <v>282</v>
      </c>
      <c r="C265" s="6" t="s">
        <v>49</v>
      </c>
      <c r="D265" s="35">
        <v>0</v>
      </c>
      <c r="E265" s="35">
        <v>0</v>
      </c>
      <c r="F265" s="34"/>
      <c r="G265" s="34">
        <f t="shared" si="17"/>
        <v>0</v>
      </c>
      <c r="H265" s="41" t="e">
        <f t="shared" si="18"/>
        <v>#DIV/0!</v>
      </c>
      <c r="I265" s="28"/>
      <c r="K265" s="29"/>
    </row>
    <row r="266" spans="1:11" ht="78" customHeight="1">
      <c r="A266" s="20"/>
      <c r="B266" s="11" t="s">
        <v>282</v>
      </c>
      <c r="C266" s="6" t="s">
        <v>456</v>
      </c>
      <c r="D266" s="35">
        <v>51</v>
      </c>
      <c r="E266" s="35">
        <v>0</v>
      </c>
      <c r="F266" s="34"/>
      <c r="G266" s="34">
        <f t="shared" si="17"/>
        <v>-51</v>
      </c>
      <c r="H266" s="41">
        <f t="shared" si="18"/>
        <v>0</v>
      </c>
      <c r="I266" s="28"/>
      <c r="K266" s="29"/>
    </row>
    <row r="267" spans="1:11" ht="0.75" customHeight="1" hidden="1">
      <c r="A267" s="20"/>
      <c r="B267" s="11" t="s">
        <v>282</v>
      </c>
      <c r="C267" s="6" t="s">
        <v>367</v>
      </c>
      <c r="D267" s="35"/>
      <c r="E267" s="35">
        <v>0</v>
      </c>
      <c r="F267" s="34"/>
      <c r="G267" s="34">
        <f t="shared" si="17"/>
        <v>0</v>
      </c>
      <c r="H267" s="41" t="e">
        <f t="shared" si="18"/>
        <v>#DIV/0!</v>
      </c>
      <c r="I267" s="28"/>
      <c r="K267" s="29"/>
    </row>
    <row r="268" spans="1:11" ht="15.75" hidden="1">
      <c r="A268" s="20"/>
      <c r="B268" s="11" t="s">
        <v>271</v>
      </c>
      <c r="C268" s="6" t="s">
        <v>100</v>
      </c>
      <c r="D268" s="35">
        <f>D269+D277+D270+D273+D274+D276+D271+D272+D275</f>
        <v>25.000000000000398</v>
      </c>
      <c r="E268" s="35">
        <f>E269+E277+E270+E273+E274+E276+E271+E272+E275</f>
        <v>0</v>
      </c>
      <c r="F268" s="34"/>
      <c r="G268" s="34">
        <f t="shared" si="17"/>
        <v>-25.000000000000398</v>
      </c>
      <c r="H268" s="41">
        <f t="shared" si="18"/>
        <v>0</v>
      </c>
      <c r="I268" s="28"/>
      <c r="K268" s="29"/>
    </row>
    <row r="269" spans="1:11" ht="63" hidden="1">
      <c r="A269" s="20" t="s">
        <v>144</v>
      </c>
      <c r="B269" s="9" t="s">
        <v>272</v>
      </c>
      <c r="C269" s="8" t="s">
        <v>3</v>
      </c>
      <c r="D269" s="39"/>
      <c r="E269" s="34"/>
      <c r="F269" s="34"/>
      <c r="G269" s="34">
        <f t="shared" si="17"/>
        <v>0</v>
      </c>
      <c r="H269" s="41" t="e">
        <f t="shared" si="18"/>
        <v>#DIV/0!</v>
      </c>
      <c r="I269" s="28"/>
      <c r="K269" s="29"/>
    </row>
    <row r="270" spans="1:11" ht="78.75" hidden="1">
      <c r="A270" s="53"/>
      <c r="B270" s="11" t="s">
        <v>272</v>
      </c>
      <c r="C270" s="8" t="s">
        <v>47</v>
      </c>
      <c r="D270" s="35"/>
      <c r="E270" s="35"/>
      <c r="F270" s="34"/>
      <c r="G270" s="34">
        <f t="shared" si="17"/>
        <v>0</v>
      </c>
      <c r="H270" s="41" t="e">
        <f t="shared" si="18"/>
        <v>#DIV/0!</v>
      </c>
      <c r="I270" s="7"/>
      <c r="K270" s="30"/>
    </row>
    <row r="271" spans="1:11" ht="68.25" customHeight="1" hidden="1">
      <c r="A271" s="53"/>
      <c r="B271" s="11" t="s">
        <v>272</v>
      </c>
      <c r="C271" s="8" t="s">
        <v>294</v>
      </c>
      <c r="D271" s="35"/>
      <c r="E271" s="35"/>
      <c r="F271" s="34"/>
      <c r="G271" s="34">
        <f t="shared" si="17"/>
        <v>0</v>
      </c>
      <c r="H271" s="41" t="e">
        <f t="shared" si="18"/>
        <v>#DIV/0!</v>
      </c>
      <c r="I271" s="7">
        <f>E248+E249+E244+E240+E228+E198+E199+E196</f>
        <v>0</v>
      </c>
      <c r="J271" s="5">
        <f>I271-E190</f>
        <v>-545.6999999999999</v>
      </c>
      <c r="K271" s="30"/>
    </row>
    <row r="272" spans="1:11" ht="78.75" hidden="1">
      <c r="A272" s="53"/>
      <c r="B272" s="11" t="s">
        <v>272</v>
      </c>
      <c r="C272" s="8" t="s">
        <v>46</v>
      </c>
      <c r="D272" s="35"/>
      <c r="E272" s="35"/>
      <c r="F272" s="34"/>
      <c r="G272" s="34">
        <f t="shared" si="17"/>
        <v>0</v>
      </c>
      <c r="H272" s="41" t="e">
        <f t="shared" si="18"/>
        <v>#DIV/0!</v>
      </c>
      <c r="I272" s="7"/>
      <c r="K272" s="30"/>
    </row>
    <row r="273" spans="1:11" ht="100.5" customHeight="1" hidden="1">
      <c r="A273" s="53"/>
      <c r="B273" s="11" t="s">
        <v>272</v>
      </c>
      <c r="C273" s="6" t="s">
        <v>107</v>
      </c>
      <c r="D273" s="35"/>
      <c r="E273" s="35">
        <v>0</v>
      </c>
      <c r="F273" s="34"/>
      <c r="G273" s="34">
        <f t="shared" si="17"/>
        <v>0</v>
      </c>
      <c r="H273" s="41" t="e">
        <f t="shared" si="18"/>
        <v>#DIV/0!</v>
      </c>
      <c r="I273" s="7"/>
      <c r="K273" s="30"/>
    </row>
    <row r="274" spans="1:11" ht="78.75" hidden="1">
      <c r="A274" s="53"/>
      <c r="B274" s="11" t="s">
        <v>272</v>
      </c>
      <c r="C274" s="6" t="s">
        <v>212</v>
      </c>
      <c r="D274" s="35"/>
      <c r="E274" s="35"/>
      <c r="F274" s="34"/>
      <c r="G274" s="34">
        <f t="shared" si="17"/>
        <v>0</v>
      </c>
      <c r="H274" s="41" t="e">
        <f t="shared" si="18"/>
        <v>#DIV/0!</v>
      </c>
      <c r="I274" s="7"/>
      <c r="K274" s="30"/>
    </row>
    <row r="275" spans="1:11" ht="63" hidden="1">
      <c r="A275" s="53"/>
      <c r="B275" s="11" t="s">
        <v>272</v>
      </c>
      <c r="C275" s="6" t="s">
        <v>76</v>
      </c>
      <c r="D275" s="35"/>
      <c r="E275" s="35"/>
      <c r="F275" s="34"/>
      <c r="G275" s="34">
        <f t="shared" si="17"/>
        <v>0</v>
      </c>
      <c r="H275" s="41" t="e">
        <f t="shared" si="18"/>
        <v>#DIV/0!</v>
      </c>
      <c r="I275" s="7"/>
      <c r="K275" s="30"/>
    </row>
    <row r="276" spans="1:11" ht="91.5" customHeight="1">
      <c r="A276" s="53"/>
      <c r="B276" s="11" t="s">
        <v>272</v>
      </c>
      <c r="C276" s="96" t="s">
        <v>457</v>
      </c>
      <c r="D276" s="35">
        <v>25</v>
      </c>
      <c r="E276" s="35">
        <v>0</v>
      </c>
      <c r="F276" s="34"/>
      <c r="G276" s="34">
        <f t="shared" si="17"/>
        <v>-25</v>
      </c>
      <c r="H276" s="41">
        <f t="shared" si="18"/>
        <v>0</v>
      </c>
      <c r="I276" s="7"/>
      <c r="K276" s="30"/>
    </row>
    <row r="277" spans="1:11" ht="23.25" customHeight="1" hidden="1">
      <c r="A277" s="53" t="s">
        <v>134</v>
      </c>
      <c r="B277" s="11" t="s">
        <v>338</v>
      </c>
      <c r="C277" s="12" t="s">
        <v>340</v>
      </c>
      <c r="D277" s="35">
        <f>4444.8-4246.99-197.81</f>
        <v>3.979039320256561E-13</v>
      </c>
      <c r="E277" s="35">
        <v>0</v>
      </c>
      <c r="F277" s="34"/>
      <c r="G277" s="34">
        <f t="shared" si="17"/>
        <v>-3.979039320256561E-13</v>
      </c>
      <c r="H277" s="41">
        <f t="shared" si="18"/>
        <v>0</v>
      </c>
      <c r="I277" s="7"/>
      <c r="K277" s="30"/>
    </row>
    <row r="278" spans="1:11" s="60" customFormat="1" ht="15.75">
      <c r="A278" s="61"/>
      <c r="B278" s="83"/>
      <c r="C278" s="84" t="s">
        <v>277</v>
      </c>
      <c r="D278" s="80">
        <f>D279+D282+D288+D290+D293+D297</f>
        <v>11157.000000000002</v>
      </c>
      <c r="E278" s="80">
        <f>E279+E282+E288+E290+E293+E297</f>
        <v>2627.7</v>
      </c>
      <c r="F278" s="80">
        <f>F279+F282+F290+F293+F297</f>
        <v>0</v>
      </c>
      <c r="G278" s="85">
        <f t="shared" si="17"/>
        <v>-8529.300000000003</v>
      </c>
      <c r="H278" s="82">
        <f t="shared" si="18"/>
        <v>23.552030115622475</v>
      </c>
      <c r="I278" s="62"/>
      <c r="K278" s="63"/>
    </row>
    <row r="279" spans="1:11" ht="15.75">
      <c r="A279" s="25" t="s">
        <v>122</v>
      </c>
      <c r="B279" s="9" t="s">
        <v>123</v>
      </c>
      <c r="C279" s="15" t="s">
        <v>207</v>
      </c>
      <c r="D279" s="39">
        <f>D280+D281</f>
        <v>56.400000000000006</v>
      </c>
      <c r="E279" s="39">
        <f>E280+E281</f>
        <v>1.9000000000000001</v>
      </c>
      <c r="F279" s="39">
        <f>F280+F281</f>
        <v>0</v>
      </c>
      <c r="G279" s="42">
        <f t="shared" si="17"/>
        <v>-54.50000000000001</v>
      </c>
      <c r="H279" s="41">
        <f t="shared" si="18"/>
        <v>3.368794326241135</v>
      </c>
      <c r="I279" s="7"/>
      <c r="K279" s="30"/>
    </row>
    <row r="280" spans="1:11" ht="20.25" customHeight="1">
      <c r="A280" s="25" t="s">
        <v>122</v>
      </c>
      <c r="B280" s="9" t="s">
        <v>123</v>
      </c>
      <c r="C280" s="12" t="s">
        <v>318</v>
      </c>
      <c r="D280" s="39">
        <v>39.1</v>
      </c>
      <c r="E280" s="39">
        <v>0.1</v>
      </c>
      <c r="F280" s="39"/>
      <c r="G280" s="42">
        <f t="shared" si="17"/>
        <v>-39</v>
      </c>
      <c r="H280" s="41">
        <f t="shared" si="18"/>
        <v>0.2557544757033248</v>
      </c>
      <c r="I280" s="7"/>
      <c r="K280" s="30"/>
    </row>
    <row r="281" spans="1:11" ht="17.25" customHeight="1">
      <c r="A281" s="25" t="s">
        <v>122</v>
      </c>
      <c r="B281" s="9" t="s">
        <v>123</v>
      </c>
      <c r="C281" s="6" t="s">
        <v>73</v>
      </c>
      <c r="D281" s="39">
        <v>17.3</v>
      </c>
      <c r="E281" s="39">
        <v>1.8</v>
      </c>
      <c r="F281" s="39"/>
      <c r="G281" s="42">
        <f t="shared" si="17"/>
        <v>-15.5</v>
      </c>
      <c r="H281" s="41">
        <f t="shared" si="18"/>
        <v>10.404624277456648</v>
      </c>
      <c r="I281" s="7"/>
      <c r="K281" s="30"/>
    </row>
    <row r="282" spans="1:11" ht="15.75">
      <c r="A282" s="20" t="s">
        <v>124</v>
      </c>
      <c r="B282" s="9" t="s">
        <v>125</v>
      </c>
      <c r="C282" s="12" t="s">
        <v>101</v>
      </c>
      <c r="D282" s="39">
        <f>D283+D284+D285+D286+D287</f>
        <v>6203.1</v>
      </c>
      <c r="E282" s="39">
        <f>E283+E284+E285+E286+E287</f>
        <v>1461.6999999999998</v>
      </c>
      <c r="F282" s="39"/>
      <c r="G282" s="42">
        <f t="shared" si="17"/>
        <v>-4741.400000000001</v>
      </c>
      <c r="H282" s="41">
        <f t="shared" si="18"/>
        <v>23.5640244393932</v>
      </c>
      <c r="I282" s="7"/>
      <c r="K282" s="30"/>
    </row>
    <row r="283" spans="1:11" ht="15.75">
      <c r="A283" s="20"/>
      <c r="B283" s="9" t="s">
        <v>181</v>
      </c>
      <c r="C283" s="8" t="s">
        <v>325</v>
      </c>
      <c r="D283" s="39">
        <v>3628</v>
      </c>
      <c r="E283" s="39">
        <v>814.8</v>
      </c>
      <c r="F283" s="39"/>
      <c r="G283" s="42">
        <f t="shared" si="17"/>
        <v>-2813.2</v>
      </c>
      <c r="H283" s="41">
        <f t="shared" si="18"/>
        <v>22.458654906284455</v>
      </c>
      <c r="I283" s="7"/>
      <c r="K283" s="30"/>
    </row>
    <row r="284" spans="1:11" ht="15.75">
      <c r="A284" s="20"/>
      <c r="B284" s="9" t="s">
        <v>183</v>
      </c>
      <c r="C284" s="8" t="s">
        <v>324</v>
      </c>
      <c r="D284" s="39">
        <v>1659.1</v>
      </c>
      <c r="E284" s="39">
        <v>470.5</v>
      </c>
      <c r="F284" s="39"/>
      <c r="G284" s="42">
        <f t="shared" si="17"/>
        <v>-1188.6</v>
      </c>
      <c r="H284" s="41">
        <f t="shared" si="18"/>
        <v>28.3587487191851</v>
      </c>
      <c r="I284" s="7"/>
      <c r="K284" s="30"/>
    </row>
    <row r="285" spans="1:11" ht="15.75">
      <c r="A285" s="20"/>
      <c r="B285" s="9" t="s">
        <v>185</v>
      </c>
      <c r="C285" s="12" t="s">
        <v>210</v>
      </c>
      <c r="D285" s="39">
        <v>14.2</v>
      </c>
      <c r="E285" s="39">
        <v>0.1</v>
      </c>
      <c r="F285" s="39"/>
      <c r="G285" s="42">
        <f t="shared" si="17"/>
        <v>-14.1</v>
      </c>
      <c r="H285" s="41">
        <f t="shared" si="18"/>
        <v>0.7042253521126761</v>
      </c>
      <c r="I285" s="7"/>
      <c r="K285" s="30"/>
    </row>
    <row r="286" spans="1:11" ht="15.75">
      <c r="A286" s="20"/>
      <c r="B286" s="9" t="s">
        <v>433</v>
      </c>
      <c r="C286" s="75" t="s">
        <v>434</v>
      </c>
      <c r="D286" s="39">
        <v>900.6</v>
      </c>
      <c r="E286" s="39">
        <v>175.1</v>
      </c>
      <c r="F286" s="39"/>
      <c r="G286" s="42">
        <f t="shared" si="17"/>
        <v>-725.5</v>
      </c>
      <c r="H286" s="41">
        <f t="shared" si="18"/>
        <v>19.442593826337994</v>
      </c>
      <c r="I286" s="7"/>
      <c r="K286" s="30"/>
    </row>
    <row r="287" spans="1:11" ht="18.75" customHeight="1">
      <c r="A287" s="20"/>
      <c r="B287" s="9" t="s">
        <v>196</v>
      </c>
      <c r="C287" s="12" t="s">
        <v>216</v>
      </c>
      <c r="D287" s="39">
        <v>1.2</v>
      </c>
      <c r="E287" s="39">
        <v>1.2</v>
      </c>
      <c r="F287" s="39"/>
      <c r="G287" s="42">
        <f t="shared" si="17"/>
        <v>0</v>
      </c>
      <c r="H287" s="41">
        <f t="shared" si="18"/>
        <v>100</v>
      </c>
      <c r="I287" s="7"/>
      <c r="K287" s="30"/>
    </row>
    <row r="288" spans="1:11" ht="15.75">
      <c r="A288" s="20"/>
      <c r="B288" s="9" t="s">
        <v>126</v>
      </c>
      <c r="C288" s="12" t="s">
        <v>396</v>
      </c>
      <c r="D288" s="39">
        <f>D289</f>
        <v>4645.6</v>
      </c>
      <c r="E288" s="39">
        <f>E289</f>
        <v>1065.9</v>
      </c>
      <c r="F288" s="39"/>
      <c r="G288" s="42">
        <f t="shared" si="17"/>
        <v>-3579.7000000000003</v>
      </c>
      <c r="H288" s="41">
        <f t="shared" si="18"/>
        <v>22.944291372481487</v>
      </c>
      <c r="I288" s="7"/>
      <c r="K288" s="30"/>
    </row>
    <row r="289" spans="1:11" ht="63">
      <c r="A289" s="20"/>
      <c r="B289" s="9" t="s">
        <v>372</v>
      </c>
      <c r="C289" s="73" t="s">
        <v>399</v>
      </c>
      <c r="D289" s="39">
        <v>4645.6</v>
      </c>
      <c r="E289" s="39">
        <v>1065.9</v>
      </c>
      <c r="F289" s="39"/>
      <c r="G289" s="42">
        <f t="shared" si="17"/>
        <v>-3579.7000000000003</v>
      </c>
      <c r="H289" s="41">
        <f t="shared" si="18"/>
        <v>22.944291372481487</v>
      </c>
      <c r="I289" s="7"/>
      <c r="K289" s="30"/>
    </row>
    <row r="290" spans="1:11" ht="15.75">
      <c r="A290" s="20"/>
      <c r="B290" s="9" t="s">
        <v>127</v>
      </c>
      <c r="C290" s="12" t="s">
        <v>102</v>
      </c>
      <c r="D290" s="39">
        <f>D291+D292</f>
        <v>47.2</v>
      </c>
      <c r="E290" s="39">
        <f>E291+E292</f>
        <v>18.5</v>
      </c>
      <c r="F290" s="39"/>
      <c r="G290" s="42">
        <f t="shared" si="17"/>
        <v>-28.700000000000003</v>
      </c>
      <c r="H290" s="41">
        <f t="shared" si="18"/>
        <v>39.19491525423729</v>
      </c>
      <c r="I290" s="7"/>
      <c r="K290" s="30"/>
    </row>
    <row r="291" spans="1:11" ht="63" hidden="1">
      <c r="A291" s="20"/>
      <c r="B291" s="9" t="s">
        <v>306</v>
      </c>
      <c r="C291" s="6" t="s">
        <v>80</v>
      </c>
      <c r="D291" s="35"/>
      <c r="E291" s="34"/>
      <c r="F291" s="34"/>
      <c r="G291" s="42">
        <f t="shared" si="17"/>
        <v>0</v>
      </c>
      <c r="H291" s="41" t="e">
        <f t="shared" si="18"/>
        <v>#DIV/0!</v>
      </c>
      <c r="I291" s="7"/>
      <c r="K291" s="30"/>
    </row>
    <row r="292" spans="1:11" ht="63">
      <c r="A292" s="25" t="s">
        <v>137</v>
      </c>
      <c r="B292" s="9" t="s">
        <v>138</v>
      </c>
      <c r="C292" s="12" t="s">
        <v>316</v>
      </c>
      <c r="D292" s="35">
        <v>47.2</v>
      </c>
      <c r="E292" s="34">
        <v>18.5</v>
      </c>
      <c r="F292" s="34">
        <f>E292-K282</f>
        <v>18.5</v>
      </c>
      <c r="G292" s="42">
        <f t="shared" si="17"/>
        <v>-28.700000000000003</v>
      </c>
      <c r="H292" s="41">
        <f t="shared" si="18"/>
        <v>39.19491525423729</v>
      </c>
      <c r="I292" s="7"/>
      <c r="K292" s="30"/>
    </row>
    <row r="293" spans="1:11" ht="15" customHeight="1">
      <c r="A293" s="50" t="s">
        <v>148</v>
      </c>
      <c r="B293" s="11" t="s">
        <v>161</v>
      </c>
      <c r="C293" s="6" t="s">
        <v>103</v>
      </c>
      <c r="D293" s="39">
        <f>D294+D295+D296</f>
        <v>204.7</v>
      </c>
      <c r="E293" s="39">
        <f>E294+E295+E296</f>
        <v>79.7</v>
      </c>
      <c r="F293" s="39"/>
      <c r="G293" s="42">
        <f t="shared" si="17"/>
        <v>-124.99999999999999</v>
      </c>
      <c r="H293" s="41">
        <f t="shared" si="18"/>
        <v>38.93502686858818</v>
      </c>
      <c r="I293" s="7"/>
      <c r="K293" s="30"/>
    </row>
    <row r="294" spans="1:11" ht="15.75" hidden="1">
      <c r="A294" s="50"/>
      <c r="B294" s="11" t="s">
        <v>255</v>
      </c>
      <c r="C294" s="19" t="s">
        <v>86</v>
      </c>
      <c r="D294" s="39"/>
      <c r="E294" s="39"/>
      <c r="F294" s="39"/>
      <c r="G294" s="42">
        <f t="shared" si="17"/>
        <v>0</v>
      </c>
      <c r="H294" s="41" t="e">
        <f t="shared" si="18"/>
        <v>#DIV/0!</v>
      </c>
      <c r="I294" s="7"/>
      <c r="K294" s="30"/>
    </row>
    <row r="295" spans="1:11" ht="15.75" hidden="1">
      <c r="A295" s="50"/>
      <c r="B295" s="11" t="s">
        <v>112</v>
      </c>
      <c r="C295" s="19" t="s">
        <v>105</v>
      </c>
      <c r="D295" s="39"/>
      <c r="E295" s="39"/>
      <c r="F295" s="39"/>
      <c r="G295" s="42">
        <f t="shared" si="17"/>
        <v>0</v>
      </c>
      <c r="H295" s="41" t="e">
        <f t="shared" si="18"/>
        <v>#DIV/0!</v>
      </c>
      <c r="I295" s="7"/>
      <c r="K295" s="30"/>
    </row>
    <row r="296" spans="1:11" ht="15.75">
      <c r="A296" s="50"/>
      <c r="B296" s="11" t="s">
        <v>256</v>
      </c>
      <c r="C296" s="54" t="s">
        <v>104</v>
      </c>
      <c r="D296" s="39">
        <v>204.7</v>
      </c>
      <c r="E296" s="39">
        <v>79.7</v>
      </c>
      <c r="F296" s="39"/>
      <c r="G296" s="42">
        <f t="shared" si="17"/>
        <v>-124.99999999999999</v>
      </c>
      <c r="H296" s="41">
        <f t="shared" si="18"/>
        <v>38.93502686858818</v>
      </c>
      <c r="I296" s="7"/>
      <c r="K296" s="30"/>
    </row>
    <row r="297" spans="1:11" ht="30.75" customHeight="1" hidden="1">
      <c r="A297" s="50"/>
      <c r="B297" s="11" t="s">
        <v>150</v>
      </c>
      <c r="C297" s="8" t="s">
        <v>88</v>
      </c>
      <c r="D297" s="39">
        <f>D298</f>
        <v>0</v>
      </c>
      <c r="E297" s="39">
        <f>E298</f>
        <v>0</v>
      </c>
      <c r="F297" s="39"/>
      <c r="G297" s="42">
        <f t="shared" si="17"/>
        <v>0</v>
      </c>
      <c r="H297" s="41" t="e">
        <f t="shared" si="18"/>
        <v>#DIV/0!</v>
      </c>
      <c r="I297" s="7"/>
      <c r="K297" s="30"/>
    </row>
    <row r="298" spans="1:11" ht="31.5" hidden="1">
      <c r="A298" s="50"/>
      <c r="B298" s="11" t="s">
        <v>151</v>
      </c>
      <c r="C298" s="8" t="s">
        <v>319</v>
      </c>
      <c r="D298" s="39"/>
      <c r="E298" s="39"/>
      <c r="F298" s="39"/>
      <c r="G298" s="42">
        <f t="shared" si="17"/>
        <v>0</v>
      </c>
      <c r="H298" s="41" t="e">
        <f t="shared" si="18"/>
        <v>#DIV/0!</v>
      </c>
      <c r="I298" s="7"/>
      <c r="K298" s="30"/>
    </row>
    <row r="299" spans="1:11" s="60" customFormat="1" ht="15.75">
      <c r="A299" s="64"/>
      <c r="B299" s="86"/>
      <c r="C299" s="84" t="s">
        <v>279</v>
      </c>
      <c r="D299" s="80">
        <f>D300+D301+D310+D308+D316+D317+D323</f>
        <v>866</v>
      </c>
      <c r="E299" s="80">
        <f>E300+E301+E310+E308+E316+E317+E323</f>
        <v>858.5</v>
      </c>
      <c r="F299" s="80"/>
      <c r="G299" s="85">
        <f t="shared" si="17"/>
        <v>-7.5</v>
      </c>
      <c r="H299" s="82">
        <f t="shared" si="18"/>
        <v>99.13394919168591</v>
      </c>
      <c r="I299" s="62"/>
      <c r="K299" s="63"/>
    </row>
    <row r="300" spans="1:11" ht="15.75" hidden="1">
      <c r="A300" s="25"/>
      <c r="B300" s="9" t="s">
        <v>123</v>
      </c>
      <c r="C300" s="15" t="s">
        <v>346</v>
      </c>
      <c r="D300" s="39"/>
      <c r="E300" s="39"/>
      <c r="F300" s="39"/>
      <c r="G300" s="42">
        <f t="shared" si="17"/>
        <v>0</v>
      </c>
      <c r="H300" s="41" t="e">
        <f t="shared" si="18"/>
        <v>#DIV/0!</v>
      </c>
      <c r="I300" s="7"/>
      <c r="K300" s="30"/>
    </row>
    <row r="301" spans="1:11" ht="15.75">
      <c r="A301" s="20" t="s">
        <v>124</v>
      </c>
      <c r="B301" s="9" t="s">
        <v>125</v>
      </c>
      <c r="C301" s="12" t="s">
        <v>101</v>
      </c>
      <c r="D301" s="39">
        <f>D302+D303+D304+D305+D307+D306</f>
        <v>276.5</v>
      </c>
      <c r="E301" s="39">
        <f>E302+E303+E304+E305+E307+E306</f>
        <v>272.4</v>
      </c>
      <c r="F301" s="39"/>
      <c r="G301" s="42">
        <f t="shared" si="17"/>
        <v>-4.100000000000023</v>
      </c>
      <c r="H301" s="41">
        <f t="shared" si="18"/>
        <v>98.51717902350813</v>
      </c>
      <c r="I301" s="7"/>
      <c r="K301" s="30"/>
    </row>
    <row r="302" spans="1:11" ht="15.75">
      <c r="A302" s="20"/>
      <c r="B302" s="9" t="s">
        <v>181</v>
      </c>
      <c r="C302" s="8" t="s">
        <v>325</v>
      </c>
      <c r="D302" s="39">
        <v>206.4</v>
      </c>
      <c r="E302" s="39">
        <v>202.8</v>
      </c>
      <c r="F302" s="39"/>
      <c r="G302" s="42">
        <f t="shared" si="17"/>
        <v>-3.5999999999999943</v>
      </c>
      <c r="H302" s="41">
        <f t="shared" si="18"/>
        <v>98.25581395348838</v>
      </c>
      <c r="I302" s="7"/>
      <c r="K302" s="30"/>
    </row>
    <row r="303" spans="1:11" ht="15.75">
      <c r="A303" s="20"/>
      <c r="B303" s="9" t="s">
        <v>183</v>
      </c>
      <c r="C303" s="8" t="s">
        <v>324</v>
      </c>
      <c r="D303" s="39">
        <v>67.6</v>
      </c>
      <c r="E303" s="39">
        <v>67.1</v>
      </c>
      <c r="F303" s="39"/>
      <c r="G303" s="42">
        <f t="shared" si="17"/>
        <v>-0.5</v>
      </c>
      <c r="H303" s="41">
        <f t="shared" si="18"/>
        <v>99.2603550295858</v>
      </c>
      <c r="I303" s="7"/>
      <c r="K303" s="30"/>
    </row>
    <row r="304" spans="1:11" ht="15.75">
      <c r="A304" s="20"/>
      <c r="B304" s="9" t="s">
        <v>185</v>
      </c>
      <c r="C304" s="12" t="s">
        <v>210</v>
      </c>
      <c r="D304" s="39">
        <v>2.5</v>
      </c>
      <c r="E304" s="39">
        <v>2.5</v>
      </c>
      <c r="F304" s="39"/>
      <c r="G304" s="42">
        <f t="shared" si="17"/>
        <v>0</v>
      </c>
      <c r="H304" s="41">
        <f t="shared" si="18"/>
        <v>100</v>
      </c>
      <c r="I304" s="7"/>
      <c r="K304" s="30"/>
    </row>
    <row r="305" spans="1:11" ht="0.75" customHeight="1" hidden="1">
      <c r="A305" s="20"/>
      <c r="B305" s="9" t="s">
        <v>199</v>
      </c>
      <c r="C305" s="12" t="s">
        <v>326</v>
      </c>
      <c r="D305" s="39"/>
      <c r="E305" s="39"/>
      <c r="F305" s="39"/>
      <c r="G305" s="42">
        <f t="shared" si="17"/>
        <v>0</v>
      </c>
      <c r="H305" s="41" t="e">
        <f t="shared" si="18"/>
        <v>#DIV/0!</v>
      </c>
      <c r="I305" s="7"/>
      <c r="K305" s="30"/>
    </row>
    <row r="306" spans="1:11" ht="31.5" hidden="1">
      <c r="A306" s="20"/>
      <c r="B306" s="9" t="s">
        <v>201</v>
      </c>
      <c r="C306" s="12" t="s">
        <v>215</v>
      </c>
      <c r="D306" s="39"/>
      <c r="E306" s="39"/>
      <c r="F306" s="39"/>
      <c r="G306" s="42">
        <f t="shared" si="17"/>
        <v>0</v>
      </c>
      <c r="H306" s="41" t="e">
        <f t="shared" si="18"/>
        <v>#DIV/0!</v>
      </c>
      <c r="I306" s="7"/>
      <c r="K306" s="30"/>
    </row>
    <row r="307" spans="1:11" ht="21" customHeight="1" hidden="1">
      <c r="A307" s="20"/>
      <c r="B307" s="9" t="s">
        <v>196</v>
      </c>
      <c r="C307" s="12" t="s">
        <v>216</v>
      </c>
      <c r="D307" s="65"/>
      <c r="E307" s="65"/>
      <c r="F307" s="65"/>
      <c r="G307" s="42">
        <f t="shared" si="17"/>
        <v>0</v>
      </c>
      <c r="H307" s="41" t="e">
        <f t="shared" si="18"/>
        <v>#DIV/0!</v>
      </c>
      <c r="I307" s="7"/>
      <c r="K307" s="30"/>
    </row>
    <row r="308" spans="1:11" ht="15.75">
      <c r="A308" s="20"/>
      <c r="B308" s="9" t="s">
        <v>126</v>
      </c>
      <c r="C308" s="12" t="s">
        <v>396</v>
      </c>
      <c r="D308" s="39">
        <f>D309</f>
        <v>583.9</v>
      </c>
      <c r="E308" s="39">
        <f>E309</f>
        <v>580.5</v>
      </c>
      <c r="F308" s="39"/>
      <c r="G308" s="42">
        <f>E308-D308</f>
        <v>-3.3999999999999773</v>
      </c>
      <c r="H308" s="41">
        <f>E308/D308*100</f>
        <v>99.41770851173146</v>
      </c>
      <c r="I308" s="7"/>
      <c r="K308" s="30"/>
    </row>
    <row r="309" spans="1:11" ht="61.5" customHeight="1">
      <c r="A309" s="20"/>
      <c r="B309" s="9" t="s">
        <v>372</v>
      </c>
      <c r="C309" s="73" t="s">
        <v>399</v>
      </c>
      <c r="D309" s="39">
        <v>583.9</v>
      </c>
      <c r="E309" s="39">
        <v>580.5</v>
      </c>
      <c r="F309" s="39"/>
      <c r="G309" s="34">
        <f>E309-D309</f>
        <v>-3.3999999999999773</v>
      </c>
      <c r="H309" s="35">
        <f>E309/D309*100</f>
        <v>99.41770851173146</v>
      </c>
      <c r="I309" s="7"/>
      <c r="K309" s="30"/>
    </row>
    <row r="310" spans="1:11" s="91" customFormat="1" ht="15.75" hidden="1">
      <c r="A310" s="20"/>
      <c r="B310" s="9" t="s">
        <v>127</v>
      </c>
      <c r="C310" s="12" t="s">
        <v>102</v>
      </c>
      <c r="D310" s="39">
        <f>D312+D313+D314+D311</f>
        <v>0</v>
      </c>
      <c r="E310" s="39">
        <f>E312+E313+E314+E311</f>
        <v>0</v>
      </c>
      <c r="F310" s="39"/>
      <c r="G310" s="34">
        <f aca="true" t="shared" si="19" ref="G310:G319">E310-D310</f>
        <v>0</v>
      </c>
      <c r="H310" s="35" t="e">
        <f aca="true" t="shared" si="20" ref="H310:H319">E310/D310*100</f>
        <v>#DIV/0!</v>
      </c>
      <c r="I310" s="90"/>
      <c r="K310" s="92"/>
    </row>
    <row r="311" spans="1:11" s="29" customFormat="1" ht="15" customHeight="1" hidden="1">
      <c r="A311" s="87"/>
      <c r="B311" s="88" t="s">
        <v>424</v>
      </c>
      <c r="C311" s="93" t="s">
        <v>426</v>
      </c>
      <c r="D311" s="39"/>
      <c r="E311" s="39"/>
      <c r="F311" s="39"/>
      <c r="G311" s="34">
        <f t="shared" si="19"/>
        <v>0</v>
      </c>
      <c r="H311" s="35" t="e">
        <f t="shared" si="20"/>
        <v>#DIV/0!</v>
      </c>
      <c r="I311" s="7"/>
      <c r="K311" s="30"/>
    </row>
    <row r="312" spans="1:11" ht="0.75" customHeight="1" hidden="1">
      <c r="A312" s="87"/>
      <c r="B312" s="88" t="s">
        <v>135</v>
      </c>
      <c r="C312" s="89" t="s">
        <v>35</v>
      </c>
      <c r="D312" s="39"/>
      <c r="E312" s="39"/>
      <c r="F312" s="39"/>
      <c r="G312" s="34">
        <f t="shared" si="19"/>
        <v>0</v>
      </c>
      <c r="H312" s="35" t="e">
        <f t="shared" si="20"/>
        <v>#DIV/0!</v>
      </c>
      <c r="I312" s="7"/>
      <c r="K312" s="30"/>
    </row>
    <row r="313" spans="1:11" ht="31.5" hidden="1">
      <c r="A313" s="20"/>
      <c r="B313" s="9" t="s">
        <v>190</v>
      </c>
      <c r="C313" s="12" t="s">
        <v>314</v>
      </c>
      <c r="D313" s="39"/>
      <c r="E313" s="39"/>
      <c r="F313" s="39"/>
      <c r="G313" s="34">
        <f t="shared" si="19"/>
        <v>0</v>
      </c>
      <c r="H313" s="35" t="e">
        <f t="shared" si="20"/>
        <v>#DIV/0!</v>
      </c>
      <c r="I313" s="7"/>
      <c r="K313" s="30"/>
    </row>
    <row r="314" spans="1:11" ht="63" hidden="1">
      <c r="A314" s="20"/>
      <c r="B314" s="9" t="s">
        <v>138</v>
      </c>
      <c r="C314" s="12" t="s">
        <v>316</v>
      </c>
      <c r="D314" s="39"/>
      <c r="E314" s="39"/>
      <c r="F314" s="39"/>
      <c r="G314" s="34">
        <f t="shared" si="19"/>
        <v>0</v>
      </c>
      <c r="H314" s="35" t="e">
        <f t="shared" si="20"/>
        <v>#DIV/0!</v>
      </c>
      <c r="I314" s="7"/>
      <c r="K314" s="30"/>
    </row>
    <row r="315" spans="1:11" ht="15.75" hidden="1">
      <c r="A315" s="20"/>
      <c r="B315" s="9" t="s">
        <v>143</v>
      </c>
      <c r="C315" s="93" t="s">
        <v>427</v>
      </c>
      <c r="D315" s="39">
        <f>D316</f>
        <v>0</v>
      </c>
      <c r="E315" s="39">
        <f>E316</f>
        <v>0</v>
      </c>
      <c r="F315" s="39"/>
      <c r="G315" s="34">
        <f t="shared" si="19"/>
        <v>0</v>
      </c>
      <c r="H315" s="35" t="e">
        <f t="shared" si="20"/>
        <v>#DIV/0!</v>
      </c>
      <c r="I315" s="7"/>
      <c r="K315" s="30"/>
    </row>
    <row r="316" spans="1:11" ht="0.75" customHeight="1" hidden="1">
      <c r="A316" s="25" t="s">
        <v>137</v>
      </c>
      <c r="B316" s="9" t="s">
        <v>147</v>
      </c>
      <c r="C316" s="6" t="s">
        <v>400</v>
      </c>
      <c r="D316" s="35"/>
      <c r="E316" s="35"/>
      <c r="F316" s="34"/>
      <c r="G316" s="34">
        <f t="shared" si="19"/>
        <v>0</v>
      </c>
      <c r="H316" s="35" t="e">
        <f t="shared" si="20"/>
        <v>#DIV/0!</v>
      </c>
      <c r="I316" s="7"/>
      <c r="K316" s="30"/>
    </row>
    <row r="317" spans="1:11" ht="15.75">
      <c r="A317" s="50" t="s">
        <v>148</v>
      </c>
      <c r="B317" s="11" t="s">
        <v>161</v>
      </c>
      <c r="C317" s="8" t="s">
        <v>103</v>
      </c>
      <c r="D317" s="43">
        <f>D318+D319+D320+D321+D322</f>
        <v>5.6</v>
      </c>
      <c r="E317" s="43">
        <f>E318+E319+E320+E321+E322</f>
        <v>5.6</v>
      </c>
      <c r="F317" s="39"/>
      <c r="G317" s="34">
        <f t="shared" si="19"/>
        <v>0</v>
      </c>
      <c r="H317" s="35">
        <f t="shared" si="20"/>
        <v>100</v>
      </c>
      <c r="I317" s="7"/>
      <c r="K317" s="30"/>
    </row>
    <row r="318" spans="1:11" ht="15.75" hidden="1">
      <c r="A318" s="50"/>
      <c r="B318" s="11" t="s">
        <v>254</v>
      </c>
      <c r="C318" s="19" t="s">
        <v>106</v>
      </c>
      <c r="D318" s="43"/>
      <c r="E318" s="39"/>
      <c r="F318" s="39"/>
      <c r="G318" s="34">
        <f t="shared" si="19"/>
        <v>0</v>
      </c>
      <c r="H318" s="35" t="e">
        <f t="shared" si="20"/>
        <v>#DIV/0!</v>
      </c>
      <c r="I318" s="7"/>
      <c r="K318" s="30"/>
    </row>
    <row r="319" spans="1:11" ht="15" customHeight="1">
      <c r="A319" s="50"/>
      <c r="B319" s="11" t="s">
        <v>255</v>
      </c>
      <c r="C319" s="19" t="s">
        <v>50</v>
      </c>
      <c r="D319" s="43">
        <v>0.9</v>
      </c>
      <c r="E319" s="39">
        <v>0.9</v>
      </c>
      <c r="F319" s="39"/>
      <c r="G319" s="34">
        <f t="shared" si="19"/>
        <v>0</v>
      </c>
      <c r="H319" s="35">
        <f t="shared" si="20"/>
        <v>100</v>
      </c>
      <c r="I319" s="7"/>
      <c r="K319" s="30"/>
    </row>
    <row r="320" spans="1:11" ht="15.75">
      <c r="A320" s="50"/>
      <c r="B320" s="11" t="s">
        <v>256</v>
      </c>
      <c r="C320" s="54" t="s">
        <v>104</v>
      </c>
      <c r="D320" s="43">
        <v>4.1</v>
      </c>
      <c r="E320" s="39">
        <v>4.1</v>
      </c>
      <c r="F320" s="39"/>
      <c r="G320" s="42">
        <f t="shared" si="17"/>
        <v>0</v>
      </c>
      <c r="H320" s="41">
        <f t="shared" si="18"/>
        <v>100</v>
      </c>
      <c r="I320" s="7"/>
      <c r="K320" s="30"/>
    </row>
    <row r="321" spans="1:11" ht="30.75" customHeight="1">
      <c r="A321" s="50"/>
      <c r="B321" s="11" t="s">
        <v>234</v>
      </c>
      <c r="C321" s="54" t="s">
        <v>108</v>
      </c>
      <c r="D321" s="43">
        <v>0.6</v>
      </c>
      <c r="E321" s="39">
        <v>0.6</v>
      </c>
      <c r="F321" s="39"/>
      <c r="G321" s="42">
        <f t="shared" si="17"/>
        <v>0</v>
      </c>
      <c r="H321" s="41">
        <f t="shared" si="18"/>
        <v>100</v>
      </c>
      <c r="I321" s="7"/>
      <c r="K321" s="30"/>
    </row>
    <row r="322" spans="1:11" ht="30.75" customHeight="1" hidden="1">
      <c r="A322" s="50"/>
      <c r="B322" s="11" t="s">
        <v>234</v>
      </c>
      <c r="C322" s="54" t="s">
        <v>425</v>
      </c>
      <c r="D322" s="43"/>
      <c r="E322" s="39"/>
      <c r="F322" s="39"/>
      <c r="G322" s="42">
        <f aca="true" t="shared" si="21" ref="G322:G327">E322-D322</f>
        <v>0</v>
      </c>
      <c r="H322" s="41" t="e">
        <f aca="true" t="shared" si="22" ref="H322:H327">E322/D322*100</f>
        <v>#DIV/0!</v>
      </c>
      <c r="I322" s="7"/>
      <c r="K322" s="30"/>
    </row>
    <row r="323" spans="1:11" ht="30.75" customHeight="1" hidden="1">
      <c r="A323" s="50"/>
      <c r="B323" s="11" t="s">
        <v>150</v>
      </c>
      <c r="C323" s="54" t="s">
        <v>88</v>
      </c>
      <c r="D323" s="43">
        <f>D325</f>
        <v>0</v>
      </c>
      <c r="E323" s="43">
        <f>E325</f>
        <v>0</v>
      </c>
      <c r="F323" s="39"/>
      <c r="G323" s="42">
        <f t="shared" si="21"/>
        <v>0</v>
      </c>
      <c r="H323" s="41" t="e">
        <f t="shared" si="22"/>
        <v>#DIV/0!</v>
      </c>
      <c r="I323" s="7"/>
      <c r="K323" s="30"/>
    </row>
    <row r="324" spans="1:11" ht="63" hidden="1">
      <c r="A324" s="50"/>
      <c r="B324" s="11" t="s">
        <v>226</v>
      </c>
      <c r="C324" s="6" t="s">
        <v>109</v>
      </c>
      <c r="D324" s="43"/>
      <c r="E324" s="39"/>
      <c r="F324" s="39"/>
      <c r="G324" s="42">
        <f t="shared" si="21"/>
        <v>0</v>
      </c>
      <c r="H324" s="41" t="e">
        <f t="shared" si="22"/>
        <v>#DIV/0!</v>
      </c>
      <c r="I324" s="7"/>
      <c r="K324" s="30"/>
    </row>
    <row r="325" spans="1:11" ht="31.5" hidden="1">
      <c r="A325" s="25" t="s">
        <v>149</v>
      </c>
      <c r="B325" s="9" t="s">
        <v>151</v>
      </c>
      <c r="C325" s="15" t="s">
        <v>319</v>
      </c>
      <c r="D325" s="35"/>
      <c r="E325" s="34"/>
      <c r="F325" s="34" t="e">
        <f>E325-#REF!</f>
        <v>#REF!</v>
      </c>
      <c r="G325" s="42">
        <f t="shared" si="21"/>
        <v>0</v>
      </c>
      <c r="H325" s="41" t="e">
        <f t="shared" si="22"/>
        <v>#DIV/0!</v>
      </c>
      <c r="I325" s="7"/>
      <c r="K325" s="7"/>
    </row>
    <row r="326" spans="1:11" ht="18" customHeight="1">
      <c r="A326" s="25"/>
      <c r="B326" s="25"/>
      <c r="C326" s="12" t="s">
        <v>206</v>
      </c>
      <c r="D326" s="35">
        <f>D190+D278+D299</f>
        <v>26890.1</v>
      </c>
      <c r="E326" s="35">
        <f>E190+E278+E299</f>
        <v>4031.8999999999996</v>
      </c>
      <c r="F326" s="35" t="e">
        <f>F278+#REF!+#REF!</f>
        <v>#REF!</v>
      </c>
      <c r="G326" s="42">
        <f t="shared" si="21"/>
        <v>-22858.199999999997</v>
      </c>
      <c r="H326" s="41">
        <f t="shared" si="22"/>
        <v>14.993994072167824</v>
      </c>
      <c r="K326" s="29"/>
    </row>
    <row r="327" spans="1:11" ht="18" customHeight="1">
      <c r="A327" s="25"/>
      <c r="B327" s="25"/>
      <c r="C327" s="12" t="s">
        <v>114</v>
      </c>
      <c r="D327" s="35">
        <f>D326+D188</f>
        <v>271089.10000000003</v>
      </c>
      <c r="E327" s="35">
        <f>E326+E188</f>
        <v>60589.9</v>
      </c>
      <c r="F327" s="35"/>
      <c r="G327" s="42">
        <f t="shared" si="21"/>
        <v>-210499.20000000004</v>
      </c>
      <c r="H327" s="41">
        <f t="shared" si="22"/>
        <v>22.3505482145907</v>
      </c>
      <c r="K327" s="29"/>
    </row>
    <row r="328" spans="1:13" s="59" customFormat="1" ht="78" customHeight="1">
      <c r="A328" s="105" t="s">
        <v>312</v>
      </c>
      <c r="B328" s="105"/>
      <c r="C328" s="105"/>
      <c r="D328" s="105"/>
      <c r="E328" s="106" t="s">
        <v>327</v>
      </c>
      <c r="F328" s="106"/>
      <c r="G328" s="106"/>
      <c r="H328" s="106"/>
      <c r="J328" s="66"/>
      <c r="K328" s="67"/>
      <c r="L328" s="66"/>
      <c r="M328" s="66"/>
    </row>
    <row r="329" spans="1:13" ht="18" customHeight="1">
      <c r="A329" s="107"/>
      <c r="B329" s="107"/>
      <c r="C329" s="107"/>
      <c r="F329" s="108"/>
      <c r="G329" s="108"/>
      <c r="J329" s="60"/>
      <c r="K329" s="68"/>
      <c r="L329" s="60"/>
      <c r="M329" s="60"/>
    </row>
    <row r="330" spans="1:13" ht="18" customHeight="1">
      <c r="A330" s="107"/>
      <c r="B330" s="107"/>
      <c r="C330" s="107"/>
      <c r="D330" s="109"/>
      <c r="E330" s="109"/>
      <c r="J330" s="60"/>
      <c r="K330" s="68"/>
      <c r="L330" s="60"/>
      <c r="M330" s="60"/>
    </row>
    <row r="331" spans="3:13" ht="15.75">
      <c r="C331" s="26"/>
      <c r="D331" s="36"/>
      <c r="E331" s="36"/>
      <c r="J331" s="60"/>
      <c r="K331" s="69"/>
      <c r="L331" s="60"/>
      <c r="M331" s="60"/>
    </row>
    <row r="332" spans="1:13" ht="15.75">
      <c r="A332" s="60"/>
      <c r="B332" s="60"/>
      <c r="C332" s="70"/>
      <c r="D332" s="71"/>
      <c r="E332" s="71"/>
      <c r="F332" s="71"/>
      <c r="G332" s="60"/>
      <c r="H332" s="60"/>
      <c r="I332" s="60"/>
      <c r="J332" s="60"/>
      <c r="K332" s="72"/>
      <c r="L332" s="60"/>
      <c r="M332" s="60"/>
    </row>
    <row r="333" spans="3:11" ht="45" customHeight="1">
      <c r="C333" s="26"/>
      <c r="D333" s="5"/>
      <c r="E333" s="5"/>
      <c r="F333" s="5"/>
      <c r="G333" s="5"/>
      <c r="K333" s="55"/>
    </row>
    <row r="334" spans="3:11" ht="84" customHeight="1">
      <c r="C334" s="26"/>
      <c r="D334" s="5"/>
      <c r="E334" s="5"/>
      <c r="F334" s="5"/>
      <c r="K334" s="29"/>
    </row>
    <row r="335" spans="3:11" ht="15.75">
      <c r="C335" s="26"/>
      <c r="K335" s="55"/>
    </row>
    <row r="336" spans="3:11" ht="15.75">
      <c r="C336" s="26"/>
      <c r="D336" s="5"/>
      <c r="E336" s="5"/>
      <c r="F336" s="5"/>
      <c r="K336" s="29"/>
    </row>
    <row r="337" ht="15.75">
      <c r="K337" s="29"/>
    </row>
    <row r="338" ht="15.75">
      <c r="K338" s="29"/>
    </row>
    <row r="339" ht="15.75">
      <c r="K339" s="29"/>
    </row>
    <row r="340" ht="15.75">
      <c r="K340" s="29"/>
    </row>
    <row r="341" ht="15.75">
      <c r="K341" s="29"/>
    </row>
    <row r="342" ht="15.75">
      <c r="K342" s="29"/>
    </row>
    <row r="343" ht="15.75">
      <c r="K343" s="29"/>
    </row>
    <row r="344" ht="15.75">
      <c r="K344" s="29"/>
    </row>
    <row r="345" ht="15.75">
      <c r="K345" s="29"/>
    </row>
    <row r="346" ht="15.75">
      <c r="K346" s="29"/>
    </row>
    <row r="347" ht="15.75">
      <c r="K347" s="29"/>
    </row>
    <row r="348" ht="15.75">
      <c r="K348" s="29"/>
    </row>
    <row r="349" ht="15.75">
      <c r="K349" s="29"/>
    </row>
    <row r="350" ht="15.75">
      <c r="K350" s="29"/>
    </row>
    <row r="351" ht="15.75">
      <c r="K351" s="29"/>
    </row>
    <row r="352" ht="15.75">
      <c r="K352" s="29"/>
    </row>
    <row r="353" ht="15.75">
      <c r="K353" s="29"/>
    </row>
    <row r="354" ht="15.75">
      <c r="K354" s="29"/>
    </row>
    <row r="355" ht="15.75">
      <c r="K355" s="29"/>
    </row>
    <row r="356" ht="15.75">
      <c r="K356" s="29"/>
    </row>
    <row r="357" ht="15.75">
      <c r="K357" s="29"/>
    </row>
    <row r="358" ht="15.75">
      <c r="K358" s="29"/>
    </row>
    <row r="359" ht="15.75">
      <c r="K359" s="29"/>
    </row>
    <row r="360" ht="15.75">
      <c r="K360" s="29"/>
    </row>
    <row r="361" ht="15.75">
      <c r="K361" s="29"/>
    </row>
    <row r="362" ht="15.75">
      <c r="K362" s="29"/>
    </row>
    <row r="363" ht="15.75">
      <c r="K363" s="29"/>
    </row>
    <row r="364" ht="15.75">
      <c r="K364" s="29"/>
    </row>
    <row r="365" ht="15.75">
      <c r="K365" s="29"/>
    </row>
    <row r="366" ht="15.75">
      <c r="K366" s="29"/>
    </row>
    <row r="367" ht="15.75">
      <c r="K367" s="29"/>
    </row>
    <row r="368" ht="15.75">
      <c r="K368" s="29"/>
    </row>
    <row r="369" ht="15.75">
      <c r="K369" s="29"/>
    </row>
    <row r="370" ht="15.75">
      <c r="K370" s="29"/>
    </row>
    <row r="371" ht="15.75">
      <c r="K371" s="29"/>
    </row>
    <row r="372" ht="15.75">
      <c r="K372" s="29"/>
    </row>
    <row r="373" ht="15.75">
      <c r="K373" s="29"/>
    </row>
    <row r="374" ht="15.75">
      <c r="K374" s="29"/>
    </row>
    <row r="375" ht="15.75">
      <c r="K375" s="29"/>
    </row>
    <row r="376" ht="15.75">
      <c r="K376" s="29"/>
    </row>
    <row r="377" ht="15.75">
      <c r="K377" s="29"/>
    </row>
    <row r="378" ht="15.75">
      <c r="K378" s="29"/>
    </row>
    <row r="379" ht="15.75">
      <c r="K379" s="29"/>
    </row>
    <row r="380" ht="15.75">
      <c r="K380" s="29"/>
    </row>
    <row r="381" ht="15.75">
      <c r="K381" s="29"/>
    </row>
    <row r="382" ht="15.75">
      <c r="K382" s="29"/>
    </row>
    <row r="383" ht="15.75">
      <c r="K383" s="29"/>
    </row>
    <row r="384" ht="15.75">
      <c r="K384" s="29"/>
    </row>
    <row r="385" ht="15.75">
      <c r="K385" s="29"/>
    </row>
    <row r="386" ht="15.75">
      <c r="K386" s="29"/>
    </row>
    <row r="387" ht="15.75">
      <c r="K387" s="29"/>
    </row>
    <row r="388" ht="15.75">
      <c r="K388" s="29"/>
    </row>
    <row r="389" ht="15.75">
      <c r="K389" s="29"/>
    </row>
    <row r="390" ht="15.75">
      <c r="K390" s="29"/>
    </row>
    <row r="391" ht="15.75">
      <c r="K391" s="29"/>
    </row>
    <row r="392" ht="15.75">
      <c r="K392" s="29"/>
    </row>
    <row r="393" ht="15.75">
      <c r="K393" s="29"/>
    </row>
    <row r="394" ht="15.75">
      <c r="K394" s="29"/>
    </row>
    <row r="395" ht="15.75">
      <c r="K395" s="29"/>
    </row>
    <row r="396" ht="15.75">
      <c r="K396" s="29"/>
    </row>
    <row r="397" ht="15.75">
      <c r="K397" s="29"/>
    </row>
    <row r="398" ht="15.75">
      <c r="K398" s="29"/>
    </row>
    <row r="399" ht="15.75">
      <c r="K399" s="29"/>
    </row>
    <row r="400" ht="15.75">
      <c r="K400" s="29"/>
    </row>
    <row r="401" ht="15.75">
      <c r="K401" s="29"/>
    </row>
    <row r="402" ht="15.75">
      <c r="K402" s="29"/>
    </row>
    <row r="403" ht="15.75">
      <c r="K403" s="29"/>
    </row>
    <row r="404" ht="15.75">
      <c r="K404" s="29"/>
    </row>
    <row r="405" ht="15.75">
      <c r="K405" s="29"/>
    </row>
    <row r="406" ht="15.75">
      <c r="K406" s="29"/>
    </row>
    <row r="407" ht="15.75">
      <c r="K407" s="29"/>
    </row>
    <row r="408" ht="15.75">
      <c r="K408" s="29"/>
    </row>
    <row r="409" ht="15.75">
      <c r="K409" s="29"/>
    </row>
    <row r="410" ht="15.75">
      <c r="K410" s="29"/>
    </row>
    <row r="411" ht="15.75">
      <c r="K411" s="29"/>
    </row>
    <row r="412" ht="15.75">
      <c r="K412" s="29"/>
    </row>
    <row r="413" ht="15.75">
      <c r="K413" s="29"/>
    </row>
    <row r="414" ht="15.75">
      <c r="K414" s="29"/>
    </row>
    <row r="415" ht="15.75">
      <c r="K415" s="29"/>
    </row>
    <row r="416" ht="15.75">
      <c r="K416" s="29"/>
    </row>
    <row r="417" ht="15.75">
      <c r="K417" s="29"/>
    </row>
    <row r="418" ht="15.75">
      <c r="K418" s="29"/>
    </row>
    <row r="419" ht="15.75">
      <c r="K419" s="29"/>
    </row>
    <row r="420" ht="15.75">
      <c r="K420" s="29"/>
    </row>
    <row r="421" ht="15.75">
      <c r="K421" s="29"/>
    </row>
    <row r="422" ht="15.75">
      <c r="K422" s="29"/>
    </row>
    <row r="423" ht="15.75">
      <c r="K423" s="29"/>
    </row>
    <row r="424" ht="15.75">
      <c r="K424" s="29"/>
    </row>
    <row r="425" ht="15.75">
      <c r="K425" s="29"/>
    </row>
    <row r="426" ht="15.75">
      <c r="K426" s="29"/>
    </row>
    <row r="427" ht="15.75">
      <c r="K427" s="29"/>
    </row>
    <row r="428" ht="15.75">
      <c r="K428" s="29"/>
    </row>
    <row r="429" ht="15.75">
      <c r="K429" s="29"/>
    </row>
    <row r="430" ht="15.75">
      <c r="K430" s="29"/>
    </row>
    <row r="431" ht="15.75">
      <c r="K431" s="29"/>
    </row>
    <row r="432" ht="15.75">
      <c r="K432" s="29"/>
    </row>
    <row r="433" ht="15.75">
      <c r="K433" s="29"/>
    </row>
    <row r="434" ht="15.75">
      <c r="K434" s="29"/>
    </row>
    <row r="435" ht="15.75">
      <c r="K435" s="29"/>
    </row>
    <row r="436" ht="15.75">
      <c r="K436" s="29"/>
    </row>
    <row r="437" ht="15.75">
      <c r="K437" s="29"/>
    </row>
    <row r="438" ht="15.75">
      <c r="K438" s="29"/>
    </row>
    <row r="439" ht="15.75">
      <c r="K439" s="29"/>
    </row>
    <row r="440" ht="15.75">
      <c r="K440" s="29"/>
    </row>
    <row r="441" ht="15.75">
      <c r="K441" s="29"/>
    </row>
    <row r="442" ht="15.75">
      <c r="K442" s="29"/>
    </row>
    <row r="443" ht="15.75">
      <c r="K443" s="29"/>
    </row>
    <row r="444" ht="15.75">
      <c r="K444" s="29"/>
    </row>
    <row r="445" ht="15.75">
      <c r="K445" s="29"/>
    </row>
    <row r="446" ht="15.75">
      <c r="K446" s="29"/>
    </row>
    <row r="447" ht="15.75">
      <c r="K447" s="29"/>
    </row>
    <row r="448" ht="15.75">
      <c r="K448" s="29"/>
    </row>
    <row r="449" ht="15.75">
      <c r="K449" s="29"/>
    </row>
  </sheetData>
  <sheetProtection/>
  <mergeCells count="12">
    <mergeCell ref="A328:D328"/>
    <mergeCell ref="E328:H328"/>
    <mergeCell ref="A329:C329"/>
    <mergeCell ref="F329:G329"/>
    <mergeCell ref="A330:C330"/>
    <mergeCell ref="D330:E330"/>
    <mergeCell ref="E1:H1"/>
    <mergeCell ref="A4:H4"/>
    <mergeCell ref="A5:H5"/>
    <mergeCell ref="G6:H6"/>
    <mergeCell ref="A9:H9"/>
    <mergeCell ref="A189:H189"/>
  </mergeCells>
  <printOptions/>
  <pageMargins left="1.5748031496062993" right="0.3937007874015748" top="0.3937007874015748" bottom="0.3937007874015748" header="0" footer="0"/>
  <pageSetup blackAndWhite="1" fitToHeight="5"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user</cp:lastModifiedBy>
  <cp:lastPrinted>2016-04-13T12:32:23Z</cp:lastPrinted>
  <dcterms:created xsi:type="dcterms:W3CDTF">2002-02-22T11:29:09Z</dcterms:created>
  <dcterms:modified xsi:type="dcterms:W3CDTF">2016-04-13T12:32:27Z</dcterms:modified>
  <cp:category/>
  <cp:version/>
  <cp:contentType/>
  <cp:contentStatus/>
</cp:coreProperties>
</file>